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svetlana/Desktop/КУРС/"/>
    </mc:Choice>
  </mc:AlternateContent>
  <xr:revisionPtr revIDLastSave="0" documentId="13_ncr:1_{63904933-0CFA-8E46-A0CA-850F2ED5A6F3}" xr6:coauthVersionLast="36" xr6:coauthVersionMax="36" xr10:uidLastSave="{00000000-0000-0000-0000-000000000000}"/>
  <bookViews>
    <workbookView xWindow="0" yWindow="460" windowWidth="28800" windowHeight="16720" xr2:uid="{E7018406-0E0C-0D4F-B19A-14FFFDAE823C}"/>
  </bookViews>
  <sheets>
    <sheet name="Вводные " sheetId="3" r:id="rId1"/>
    <sheet name="Задание" sheetId="6" r:id="rId2"/>
    <sheet name="Операция Продажа №6" sheetId="9" r:id="rId3"/>
    <sheet name="Отчеты" sheetId="10" r:id="rId4"/>
  </sheets>
  <definedNames>
    <definedName name="_xlnm._FilterDatabase" localSheetId="2" hidden="1">'Операция Продажа №6'!$G$32:$J$72</definedName>
  </definedNames>
  <calcPr calcId="181029"/>
  <pivotCaches>
    <pivotCache cacheId="16" r:id="rId5"/>
    <pivotCache cacheId="17" r:id="rId6"/>
    <pivotCache cacheId="18" r:id="rId7"/>
    <pivotCache cacheId="1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9" l="1"/>
  <c r="O19" i="9" s="1"/>
  <c r="O14" i="9"/>
  <c r="O13" i="9"/>
  <c r="K13" i="9"/>
  <c r="M8" i="9"/>
  <c r="O15" i="9" l="1"/>
  <c r="J23" i="9"/>
  <c r="J24" i="9"/>
  <c r="J22" i="9"/>
  <c r="I23" i="9"/>
  <c r="I24" i="9"/>
  <c r="I22" i="9"/>
  <c r="G23" i="9"/>
  <c r="H23" i="9" s="1"/>
  <c r="G24" i="9"/>
  <c r="H24" i="9" s="1"/>
  <c r="G22" i="9"/>
  <c r="H22" i="9" s="1"/>
  <c r="F26" i="9" l="1"/>
  <c r="D5" i="9"/>
  <c r="D4" i="9"/>
  <c r="H26" i="9" l="1"/>
  <c r="O16" i="9" l="1"/>
  <c r="O17" i="9" s="1"/>
  <c r="K15" i="9"/>
  <c r="K24" i="9"/>
  <c r="K23" i="9"/>
  <c r="K22" i="9"/>
  <c r="L23" i="9"/>
  <c r="L24" i="9"/>
  <c r="L22" i="9"/>
  <c r="M23" i="9" l="1"/>
  <c r="M24" i="9"/>
  <c r="M22" i="9"/>
  <c r="N24" i="9"/>
  <c r="O24" i="9" s="1"/>
  <c r="N23" i="9"/>
  <c r="P23" i="9" s="1"/>
  <c r="N22" i="9"/>
  <c r="O22" i="9" s="1"/>
  <c r="P24" i="9" l="1"/>
  <c r="P22" i="9"/>
  <c r="O23" i="9"/>
  <c r="O26" i="9" s="1"/>
  <c r="K17" i="9" s="1"/>
  <c r="K14" i="9" l="1"/>
  <c r="K16" i="9" s="1"/>
  <c r="L1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2" authorId="0" shapeId="0" xr:uid="{55446F15-CCBF-EE46-A86D-75F170DC1BE7}">
      <text>
        <r>
          <rPr>
            <sz val="10"/>
            <color rgb="FF000000"/>
            <rFont val="Tahoma"/>
            <family val="2"/>
            <charset val="204"/>
          </rPr>
          <t xml:space="preserve">В Журнале ведутся данные по кредитным лимитам клиентов. Это используетя в Поле "Кредитный лимит".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В A-techs - можно использовать фильтры по дате, то есть "отфильтровывать старые кредитные лммиты, в Excel - нельзя наложить фильт на таблицу перед действием функции ВПР</t>
        </r>
      </text>
    </comment>
    <comment ref="J2" authorId="0" shapeId="0" xr:uid="{DC114A3B-CCF6-F847-9EB7-44D67CD23587}">
      <text>
        <r>
          <rPr>
            <sz val="10"/>
            <color rgb="FF000000"/>
            <rFont val="Tahoma"/>
            <family val="2"/>
            <charset val="204"/>
          </rPr>
          <t xml:space="preserve">В журнале хранятся цены продаж, которые используются в Таблице Опеарции, в поле "Цена".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В A-techs - из ЖУрнала можно получать "последнюю", то есть самую актуальную запись. То есть последнюю определенную цену. В Excel в ВПР - так сделать нельзя. </t>
        </r>
      </text>
    </comment>
    <comment ref="N2" authorId="0" shapeId="0" xr:uid="{E217A434-FD4A-7143-8C27-EA668361B73E}">
      <text>
        <r>
          <rPr>
            <sz val="10"/>
            <color rgb="FF000000"/>
            <rFont val="Tahoma"/>
            <family val="2"/>
            <charset val="204"/>
          </rPr>
          <t xml:space="preserve">Это справочник номенклатуры тоаара. В нем хранится Тип товара и сроки отсрочки в днях.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Используется вТаблице Операции в полях "тип товара" и "дней отсрочки (1)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Очевидно, что в такой конфигурации мы храним только последние актуальные данные. Ели бы нам была нужна вся история изменений, то мы бы создали Журнал "Назначение отсрочки товарам"</t>
        </r>
      </text>
    </comment>
    <comment ref="R3" authorId="0" shapeId="0" xr:uid="{93E8F050-0C70-FA4B-8319-5682A6B856C9}">
      <text>
        <r>
          <rPr>
            <sz val="10"/>
            <color rgb="FF000000"/>
            <rFont val="Tahoma"/>
            <family val="2"/>
            <charset val="204"/>
          </rPr>
          <t>В Журнале хранится информация о сроках оплаты.
Если Операция Продажа имет тип "Только кредитный лимит", то Операция сделает только одну запись - так как по всей сумме операции будет одна дата отсрочки.
Если тип операции "только номенклурная отсрочка", то запией будет столько, сколько строк в таблице, по которой Клиенту дается отсрочка"</t>
        </r>
      </text>
    </comment>
    <comment ref="L11" authorId="0" shapeId="0" xr:uid="{E9B920D9-A62F-C243-A304-B41E59C825DC}">
      <text>
        <r>
          <rPr>
            <sz val="10"/>
            <color rgb="FF000000"/>
            <rFont val="Tahoma"/>
            <family val="2"/>
            <charset val="204"/>
          </rPr>
          <t xml:space="preserve">Это поле - индикатор, что Операция прошла все проверки и может быть проведена в системе 
</t>
        </r>
        <r>
          <rPr>
            <sz val="10"/>
            <color rgb="FF000000"/>
            <rFont val="Tahoma"/>
            <family val="2"/>
            <charset val="204"/>
          </rPr>
          <t xml:space="preserve">Проведена - это значит, две вещи: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 1) сохранена
</t>
        </r>
        <r>
          <rPr>
            <sz val="10"/>
            <color rgb="FF000000"/>
            <rFont val="Tahoma"/>
            <family val="2"/>
            <charset val="204"/>
          </rPr>
          <t xml:space="preserve"> 2) СДЕЛАЛА ЗАПИСИ в ЖУРНАЛАХ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В A-techs - можно сохранить операцию, без записей в Журналы. Аналог черновика.</t>
        </r>
      </text>
    </comment>
    <comment ref="K13" authorId="0" shapeId="0" xr:uid="{C03123D0-5343-B645-B3AD-D6BB67541342}">
      <text>
        <r>
          <rPr>
            <sz val="10"/>
            <color rgb="FF000000"/>
            <rFont val="Tahoma"/>
            <family val="2"/>
            <charset val="204"/>
          </rPr>
          <t xml:space="preserve">Это сумма взаиморасчетов с Клиентом.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Берется из Журнала Взаиморасчеты (группировка по Клиенту, который выбран в Шапке Опеарции) </t>
        </r>
      </text>
    </comment>
    <comment ref="O13" authorId="0" shapeId="0" xr:uid="{F7FBF335-5608-404D-B352-4B425F49722A}">
      <text>
        <r>
          <rPr>
            <sz val="10"/>
            <color rgb="FF000000"/>
            <rFont val="Tahoma"/>
            <family val="2"/>
            <charset val="204"/>
          </rPr>
          <t xml:space="preserve">В этом поле отображается Сумма кредитного лимита Клиента. Данные получаются из Журнала Кредитные лимиты.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В Excel нельзя сделать в ВПР отбор по периоду, в A-techs можно наложить фильтра на Журнал и получить данные только те кредитные лимиты, которые не устарели.</t>
        </r>
      </text>
    </comment>
    <comment ref="K14" authorId="0" shapeId="0" xr:uid="{D759F5B9-37B8-6D4B-8C05-0D269E06241C}">
      <text>
        <r>
          <rPr>
            <sz val="10"/>
            <color rgb="FF000000"/>
            <rFont val="Tahoma"/>
            <family val="2"/>
            <charset val="204"/>
          </rPr>
          <t xml:space="preserve">Это ссылка на Полев Таблице, Итого (сумма отсрочки) (в Excel ячейка О26).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Здесь это Поле просто продублировано для убодства, чтобы все данные по проверки были визуально в одном месте</t>
        </r>
      </text>
    </comment>
    <comment ref="O14" authorId="0" shapeId="0" xr:uid="{881D8BD8-829D-984D-BC8B-9DF2C3097DED}">
      <text>
        <r>
          <rPr>
            <sz val="10"/>
            <color rgb="FF000000"/>
            <rFont val="Tahoma"/>
            <family val="2"/>
            <charset val="204"/>
          </rPr>
          <t xml:space="preserve">Это сумма взаиморасчетов с Клиентом.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Берется из Журнала Взаиморасчеты (группировка по Клиенту, который выбран в Шапке Опеарции) </t>
        </r>
      </text>
    </comment>
    <comment ref="K15" authorId="0" shapeId="0" xr:uid="{1317EA34-45F5-7E44-8523-5084F08C0CDF}">
      <text>
        <r>
          <rPr>
            <sz val="10"/>
            <color rgb="FF000000"/>
            <rFont val="Tahoma"/>
            <family val="2"/>
            <charset val="204"/>
          </rPr>
          <t xml:space="preserve">Это ссылка на Полев Таблице, Итого (в Excel ячейка Н26).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Здесь это Поле просто продублировано для убодства, чтобы все данные по проверки были визуально в одном месте</t>
        </r>
      </text>
    </comment>
    <comment ref="O15" authorId="0" shapeId="0" xr:uid="{212C8EF5-ABA4-8C47-AD60-6B434366E676}">
      <text>
        <r>
          <rPr>
            <sz val="10"/>
            <color rgb="FF000000"/>
            <rFont val="Tahoma"/>
            <family val="2"/>
            <charset val="204"/>
          </rPr>
          <t>Это расчетоное поле, остаток лимита перед операции продажи</t>
        </r>
      </text>
    </comment>
    <comment ref="K16" authorId="0" shapeId="0" xr:uid="{BF57A896-6628-FE44-B92F-860A2A14E641}">
      <text>
        <r>
          <rPr>
            <sz val="10"/>
            <color rgb="FF000000"/>
            <rFont val="Tahoma"/>
            <family val="2"/>
            <charset val="204"/>
          </rPr>
          <t xml:space="preserve">В этом поле проверка: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Сумма авансов + сумма острочки долна быть больше, чем Сумма по отгрузке всего.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 выполнении такого условия - отгрузка возможна</t>
        </r>
      </text>
    </comment>
    <comment ref="O16" authorId="0" shapeId="0" xr:uid="{E32F78A2-50D0-3240-B953-032B9290B081}">
      <text>
        <r>
          <rPr>
            <sz val="10"/>
            <color rgb="FF000000"/>
            <rFont val="Tahoma"/>
            <family val="2"/>
            <charset val="204"/>
          </rPr>
          <t xml:space="preserve">Это остаток лимита после завершения этой операции.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Если остаток лимита равен 0, то это означет, что вы израсходовали этой операцией весь лимит.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Если лимит меньше 0, то это означает, что эта операция перерасходует лимит, то есть эта операция не может быть проведена.</t>
        </r>
      </text>
    </comment>
    <comment ref="I17" authorId="0" shapeId="0" xr:uid="{86311F5C-AF87-8246-BB69-22201F6C1D71}">
      <text>
        <r>
          <rPr>
            <sz val="10"/>
            <color rgb="FF000000"/>
            <rFont val="Tahoma"/>
            <family val="2"/>
            <charset val="204"/>
          </rPr>
          <t xml:space="preserve">Эта  сумма, которую мы оплатили без отсрочки.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Например, сумма операции - 100 рублей, сумма острочки 80 рублей.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То есть 80 рублей мы запишем в Журнал "Сроки оплаты" в будещем, а 20 мы оплатим сразу, или перезачтем.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Чтобы учесть это в "Сроках оплаты" эти 20 рублей достаточно записать в Журнал Сроки оплаты с Аналитикой "даты оплаты" по дате Операции, то есть 1 сентября.</t>
        </r>
      </text>
    </comment>
    <comment ref="O17" authorId="0" shapeId="0" xr:uid="{CE014405-E063-BD48-9455-B38993573908}">
      <text>
        <r>
          <rPr>
            <sz val="10"/>
            <color rgb="FF000000"/>
            <rFont val="Tahoma"/>
            <family val="2"/>
            <charset val="204"/>
          </rPr>
          <t xml:space="preserve">Это проверочное поле: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ознает, что нам хватило кредитного лимита на получения данного товара</t>
        </r>
      </text>
    </comment>
    <comment ref="O18" authorId="0" shapeId="0" xr:uid="{171C7910-CF7B-8547-BF8F-2AC03BC518EF}">
      <text>
        <r>
          <rPr>
            <sz val="10"/>
            <color rgb="FF000000"/>
            <rFont val="Tahoma"/>
            <family val="2"/>
            <charset val="204"/>
          </rPr>
          <t xml:space="preserve">В этом поле отображается отсрочка в днях кредитного лимита Клиента. Данные получаются из Журнала Кредитные лимиты.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Далее данные используются в формуле Дата оплаты (отсрочки).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В Excel нельзя сделать в ВПР отбор по периоду, в A-techs можно наложить фильтра на Журнал и получить данные только те кредитные лимиты, которые не устарели.</t>
        </r>
      </text>
    </comment>
    <comment ref="O19" authorId="0" shapeId="0" xr:uid="{C117CA63-DB99-0A48-9192-6FACC7CE7674}">
      <text>
        <r>
          <rPr>
            <sz val="10"/>
            <color rgb="FF000000"/>
            <rFont val="Tahoma"/>
            <family val="2"/>
            <charset val="204"/>
          </rPr>
          <t xml:space="preserve">Это дата, которая будет записана в Журнал Сроки оплаты, в Аналитику "Дата оплаты".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</text>
    </comment>
    <comment ref="G21" authorId="0" shapeId="0" xr:uid="{E27A0AF3-4A48-8143-80F8-B326569B0917}">
      <text>
        <r>
          <rPr>
            <sz val="10"/>
            <color rgb="FF000000"/>
            <rFont val="Tahoma"/>
            <family val="2"/>
            <charset val="204"/>
          </rPr>
          <t xml:space="preserve">Цена берется из Журнала "Цены продаж". При выборе номенклатуры - подгружается цена. В </t>
        </r>
        <r>
          <rPr>
            <sz val="10"/>
            <color rgb="FF000000"/>
            <rFont val="Tahoma"/>
            <family val="2"/>
            <charset val="204"/>
          </rPr>
          <t xml:space="preserve">A-techs </t>
        </r>
        <r>
          <rPr>
            <sz val="10"/>
            <color rgb="FF000000"/>
            <rFont val="Tahoma"/>
            <family val="2"/>
            <charset val="204"/>
          </rPr>
          <t>из таблицы можно получить срез "последнего значения", то есть последнюю установленную цену.</t>
        </r>
      </text>
    </comment>
    <comment ref="I21" authorId="0" shapeId="0" xr:uid="{A7BDD3AC-2785-F045-BF5C-AFE7DE8259B1}">
      <text>
        <r>
          <rPr>
            <sz val="10"/>
            <color rgb="FF000000"/>
            <rFont val="Calibri"/>
            <family val="2"/>
            <scheme val="minor"/>
          </rPr>
          <t xml:space="preserve">Тип товара берется из Справочника Номенклатуры. 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При выборе номенклатуры -  .из Справочника подтягивается "тип товара".
Если тип товара "с отсрочкой", то система далее считает сумму отсрочки, чтобы использовать эту сумму для расчета - возможна или не возможна скидка.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J21" authorId="0" shapeId="0" xr:uid="{13EE0B0F-861A-7047-9830-DA07D9A74CC6}">
      <text>
        <r>
          <rPr>
            <sz val="10"/>
            <color rgb="FF000000"/>
            <rFont val="Calibri"/>
            <family val="2"/>
          </rPr>
          <t xml:space="preserve">Тип товара берется из Справочника Номенклатуры.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При выборе номенклатуры -  .из Справочника подтягивается "дней отсрочки".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Это поле используется для расчета максимального количества дней отсрочки (это Поле выбор max кол-ва дней).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K21" authorId="0" shapeId="0" xr:uid="{D98F2A6E-8CA9-D649-8646-F6AECD263E48}">
      <text>
        <r>
          <rPr>
            <sz val="10"/>
            <color rgb="FF000000"/>
            <rFont val="Tahoma"/>
            <family val="2"/>
            <charset val="204"/>
          </rPr>
          <t xml:space="preserve">Это остатки товара, которые берутся в Журнале Движение товара, кол-во.
Для остатков важна дата (особенно, если Операции вносятся задним числом).
В </t>
        </r>
        <r>
          <rPr>
            <sz val="10"/>
            <color rgb="FF000000"/>
            <rFont val="Tahoma"/>
            <family val="2"/>
            <charset val="204"/>
          </rPr>
          <t xml:space="preserve">Atechs </t>
        </r>
        <r>
          <rPr>
            <sz val="10"/>
            <color rgb="FF000000"/>
            <rFont val="Tahoma"/>
            <family val="2"/>
            <charset val="204"/>
          </rPr>
          <t xml:space="preserve">- в формуле получения остатков можно использовать в Фильтре Дату Операции. То есть операция за 1 сентября, она видит остатки на 1 сентября. В </t>
        </r>
        <r>
          <rPr>
            <sz val="10"/>
            <color rgb="FF000000"/>
            <rFont val="Tahoma"/>
            <family val="2"/>
            <charset val="204"/>
          </rPr>
          <t xml:space="preserve">Excel </t>
        </r>
        <r>
          <rPr>
            <sz val="10"/>
            <color rgb="FF000000"/>
            <rFont val="Tahoma"/>
            <family val="2"/>
            <charset val="204"/>
          </rPr>
          <t>это сложно повторить.</t>
        </r>
      </text>
    </comment>
    <comment ref="L21" authorId="0" shapeId="0" xr:uid="{AD803674-DC20-2741-BB79-E9B65AE80EBC}">
      <text>
        <r>
          <rPr>
            <sz val="10"/>
            <color rgb="FF000000"/>
            <rFont val="Tahoma"/>
            <family val="2"/>
            <charset val="204"/>
          </rPr>
          <t xml:space="preserve">Это запрос к Журналу Продажи, с целью получить продажи данного Товара за предыдуший месяц.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Опять в </t>
        </r>
        <r>
          <rPr>
            <sz val="10"/>
            <color rgb="FF000000"/>
            <rFont val="Tahoma"/>
            <family val="2"/>
            <charset val="204"/>
          </rPr>
          <t xml:space="preserve">Excel </t>
        </r>
        <r>
          <rPr>
            <sz val="10"/>
            <color rgb="FF000000"/>
            <rFont val="Tahoma"/>
            <family val="2"/>
            <charset val="204"/>
          </rPr>
          <t xml:space="preserve">это сложно повторить, а в </t>
        </r>
        <r>
          <rPr>
            <sz val="10"/>
            <color rgb="FF000000"/>
            <rFont val="Tahoma"/>
            <family val="2"/>
            <charset val="204"/>
          </rPr>
          <t xml:space="preserve">A-techs </t>
        </r>
        <r>
          <rPr>
            <sz val="10"/>
            <color rgb="FF000000"/>
            <rFont val="Tahoma"/>
            <family val="2"/>
            <charset val="204"/>
          </rPr>
          <t xml:space="preserve">есть специальные фильтры, которые можно накладывать на любые Журналы. </t>
        </r>
      </text>
    </comment>
    <comment ref="M21" authorId="0" shapeId="0" xr:uid="{E5883E73-C1E1-A844-8A23-CB25D7718743}">
      <text>
        <r>
          <rPr>
            <sz val="10"/>
            <color rgb="FF000000"/>
            <rFont val="Tahoma"/>
            <family val="2"/>
            <charset val="204"/>
          </rPr>
          <t>В этом поле рассчитывается количество дней отсрочки при "затоварки" складов.</t>
        </r>
      </text>
    </comment>
    <comment ref="N21" authorId="0" shapeId="0" xr:uid="{1BBD8E22-0DFA-5845-B4F6-A26140297D2B}">
      <text>
        <r>
          <rPr>
            <sz val="10"/>
            <color rgb="FF000000"/>
            <rFont val="Calibri"/>
            <family val="2"/>
            <scheme val="minor"/>
          </rPr>
          <t xml:space="preserve">Это расчетное поле, в котором выбирается максимальная скидка из Двух полей:
</t>
        </r>
        <r>
          <rPr>
            <sz val="10"/>
            <color rgb="FF000000"/>
            <rFont val="Calibri"/>
            <family val="2"/>
            <scheme val="minor"/>
          </rPr>
          <t xml:space="preserve"> - дней отсрочки (1)
</t>
        </r>
        <r>
          <rPr>
            <sz val="10"/>
            <color rgb="FF000000"/>
            <rFont val="Calibri"/>
            <family val="2"/>
            <scheme val="minor"/>
          </rPr>
          <t xml:space="preserve"> - расчет дней отсрочки (2)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O21" authorId="0" shapeId="0" xr:uid="{D61021CC-A9FF-8142-B789-7BF8396350B0}">
      <text>
        <r>
          <rPr>
            <sz val="10"/>
            <color rgb="FF000000"/>
            <rFont val="Tahoma"/>
            <family val="2"/>
            <charset val="204"/>
          </rPr>
          <t>В данном поле логический оператор. ЕСЛИ по данному товару положена отсрочка платежа, то в этом поле учитвается эта сумма.
Потом эта сума участвует в вычисленнии итоговой суммы отсрочки при отсрочки по номенкатуре товара.</t>
        </r>
      </text>
    </comment>
    <comment ref="P21" authorId="0" shapeId="0" xr:uid="{B1147EAF-DDC6-5547-A0C2-A97FFD76646A}">
      <text>
        <r>
          <rPr>
            <sz val="10"/>
            <color rgb="FF000000"/>
            <rFont val="Tahoma"/>
            <family val="2"/>
            <charset val="204"/>
          </rPr>
          <t xml:space="preserve">В этом поле рассчитывается дата оплаты.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Для этого к дате Опеарции прибавляется количество дней отсрочки.
Далее эта дата записыватеся в Журнал Сроки оплаты.</t>
        </r>
      </text>
    </comment>
    <comment ref="B31" authorId="0" shapeId="0" xr:uid="{EFF7D482-9469-5048-B0FA-0567D1920B3F}">
      <text>
        <r>
          <rPr>
            <sz val="10"/>
            <color rgb="FF000000"/>
            <rFont val="Tahoma"/>
            <family val="2"/>
            <charset val="204"/>
          </rPr>
          <t xml:space="preserve">В этому ЖУрнале ведутся остатки товара, в количественном выражении.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Используется в Таблице Опеарции в столбце Остатки товара</t>
        </r>
      </text>
    </comment>
    <comment ref="G31" authorId="0" shapeId="0" xr:uid="{AD35F9EF-0091-984F-ABC7-F290374E1426}">
      <text>
        <r>
          <rPr>
            <sz val="10"/>
            <color rgb="FF000000"/>
            <rFont val="Tahoma"/>
            <family val="2"/>
            <charset val="204"/>
          </rPr>
          <t xml:space="preserve">В Журнале происходит расчет остатков по взаиморасчетам с клиентами.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Далее используется в Операции в полях в Шапке " Взаиморасчеты, [ДЗ (-), аванс (+)]"
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</text>
    </comment>
    <comment ref="L31" authorId="0" shapeId="0" xr:uid="{0CA710F6-76CC-A54D-BBD9-166FA5EF4C8A}">
      <text>
        <r>
          <rPr>
            <sz val="10"/>
            <color rgb="FF000000"/>
            <rFont val="Tahoma"/>
            <family val="2"/>
            <charset val="204"/>
          </rPr>
          <t xml:space="preserve">В Журнале ведуться продажи. Далее используется в Таблице Опеарциив Поле "продажи за прошлый месяц". Для того, чтобы посчитать на сколько месяяцев торговли осталось Товара. </t>
        </r>
      </text>
    </comment>
  </commentList>
</comments>
</file>

<file path=xl/sharedStrings.xml><?xml version="1.0" encoding="utf-8"?>
<sst xmlns="http://schemas.openxmlformats.org/spreadsheetml/2006/main" count="826" uniqueCount="79">
  <si>
    <t>ТАБЛИЦА ОПЕРАЦИИ</t>
  </si>
  <si>
    <t>№ стр.</t>
  </si>
  <si>
    <t>Кол-во</t>
  </si>
  <si>
    <t>ИТОГО:</t>
  </si>
  <si>
    <t>Операция</t>
  </si>
  <si>
    <t>Товар</t>
  </si>
  <si>
    <t>Сумма</t>
  </si>
  <si>
    <t>Цена</t>
  </si>
  <si>
    <t>Товар 1</t>
  </si>
  <si>
    <t>Товар 2</t>
  </si>
  <si>
    <t>Товар 3</t>
  </si>
  <si>
    <t>Клиент</t>
  </si>
  <si>
    <t>тип товара</t>
  </si>
  <si>
    <t>остатки товара</t>
  </si>
  <si>
    <t>сумма отсрочки</t>
  </si>
  <si>
    <t>Кредитный лимит</t>
  </si>
  <si>
    <t>с отсрочкой</t>
  </si>
  <si>
    <t>Дата операции:</t>
  </si>
  <si>
    <t>дата оплаты (отсрочки)</t>
  </si>
  <si>
    <t>продажи за прошлый месяц</t>
  </si>
  <si>
    <t>без отсрочки</t>
  </si>
  <si>
    <t>дней отсрочки (1)</t>
  </si>
  <si>
    <t>выбор max кол-ва дней</t>
  </si>
  <si>
    <t>расчет дней отсрочки (2)</t>
  </si>
  <si>
    <t>Сумма отгрузки</t>
  </si>
  <si>
    <t xml:space="preserve"> отсрочка, дн</t>
  </si>
  <si>
    <t>Дата оплаты (отстрочки)</t>
  </si>
  <si>
    <t>использовать тип отсрочки</t>
  </si>
  <si>
    <t>Клиент_1</t>
  </si>
  <si>
    <t>действует до…</t>
  </si>
  <si>
    <t>лимит, руб</t>
  </si>
  <si>
    <t>Клиент_2</t>
  </si>
  <si>
    <t>Клиент_3</t>
  </si>
  <si>
    <t>Дата</t>
  </si>
  <si>
    <t>Журнал: Взаиморасчеты</t>
  </si>
  <si>
    <t>Оплата №1</t>
  </si>
  <si>
    <t>Оплата №2</t>
  </si>
  <si>
    <t>Оплата №3</t>
  </si>
  <si>
    <t>Оплата №4</t>
  </si>
  <si>
    <t>дн, отсрочки</t>
  </si>
  <si>
    <t>Продажа №1</t>
  </si>
  <si>
    <t>Продажа №2</t>
  </si>
  <si>
    <t>Продажа №3</t>
  </si>
  <si>
    <t>Продажа №4</t>
  </si>
  <si>
    <t>Продажа №5</t>
  </si>
  <si>
    <t>Журнал: Продажи</t>
  </si>
  <si>
    <t>Журнал: Кредитные лимиты</t>
  </si>
  <si>
    <t>ТОВАР</t>
  </si>
  <si>
    <t>кол-во</t>
  </si>
  <si>
    <t>Справочник: Номенклатура товара</t>
  </si>
  <si>
    <t>дн, острочки</t>
  </si>
  <si>
    <t>Клиент_4</t>
  </si>
  <si>
    <t>Остатки №1</t>
  </si>
  <si>
    <t>Покупка №1</t>
  </si>
  <si>
    <t>Покупка №2</t>
  </si>
  <si>
    <t>Журнал: Движение товара, кол-во</t>
  </si>
  <si>
    <t>Журнал: Сроки оплаты</t>
  </si>
  <si>
    <t>Дата операц.</t>
  </si>
  <si>
    <t>Дата оплаты</t>
  </si>
  <si>
    <t>Названия строк</t>
  </si>
  <si>
    <t>Общий итог</t>
  </si>
  <si>
    <t>Продажа №6</t>
  </si>
  <si>
    <t>только кредитный лимит</t>
  </si>
  <si>
    <t>Журнал: Цены продаж</t>
  </si>
  <si>
    <t>…</t>
  </si>
  <si>
    <t>Взаиморасчеты, [ДЗ (-), аванс (+)]</t>
  </si>
  <si>
    <t>Хватает лимита для отгрузки (?)</t>
  </si>
  <si>
    <t xml:space="preserve"> ∑ отсрочки номенклатуры</t>
  </si>
  <si>
    <t>Хватает отсрочки номен-ры (?)</t>
  </si>
  <si>
    <t>ИТОГО (сумма отсрочки):</t>
  </si>
  <si>
    <t>Сумма, руб.</t>
  </si>
  <si>
    <t>продажи</t>
  </si>
  <si>
    <t>взаиморасчеты</t>
  </si>
  <si>
    <t>движение товара</t>
  </si>
  <si>
    <t>Кол-во, шт</t>
  </si>
  <si>
    <t>Сумма, руб</t>
  </si>
  <si>
    <t>Сумма, оплаты без отсрочки</t>
  </si>
  <si>
    <t>Остаток лимита до Операции</t>
  </si>
  <si>
    <t>Остаток лимита после Операции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</si>
</sst>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[$-419]d\ mmm;@"/>
    <numFmt numFmtId="166" formatCode="#,##0_ ;[Red]\-#,##0\ "/>
  </numFmts>
  <fonts count="2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i/>
      <u/>
      <sz val="12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2" tint="-0.24997711111789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6" tint="-0.249977111117893"/>
      </right>
      <top/>
      <bottom style="thin">
        <color theme="0" tint="-0.499984740745262"/>
      </bottom>
      <diagonal/>
    </border>
    <border>
      <left style="thick">
        <color rgb="FF0432FF"/>
      </left>
      <right/>
      <top style="thick">
        <color rgb="FF0432FF"/>
      </top>
      <bottom/>
      <diagonal/>
    </border>
    <border>
      <left/>
      <right/>
      <top style="thick">
        <color rgb="FF0432FF"/>
      </top>
      <bottom/>
      <diagonal/>
    </border>
    <border>
      <left/>
      <right style="thick">
        <color rgb="FF0432FF"/>
      </right>
      <top style="thick">
        <color rgb="FF0432FF"/>
      </top>
      <bottom/>
      <diagonal/>
    </border>
    <border>
      <left style="thick">
        <color rgb="FF0432FF"/>
      </left>
      <right/>
      <top/>
      <bottom/>
      <diagonal/>
    </border>
    <border>
      <left/>
      <right style="thick">
        <color rgb="FF0432FF"/>
      </right>
      <top/>
      <bottom/>
      <diagonal/>
    </border>
    <border>
      <left/>
      <right style="thick">
        <color rgb="FF0432FF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rgb="FF0432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0432FF"/>
      </right>
      <top style="thick">
        <color theme="0"/>
      </top>
      <bottom style="thick">
        <color theme="0"/>
      </bottom>
      <diagonal/>
    </border>
    <border>
      <left style="thick">
        <color rgb="FF0432FF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0432FF"/>
      </right>
      <top/>
      <bottom style="thin">
        <color theme="0" tint="-0.499984740745262"/>
      </bottom>
      <diagonal/>
    </border>
    <border>
      <left style="thick">
        <color rgb="FF0432FF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0432FF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0432FF"/>
      </left>
      <right/>
      <top/>
      <bottom style="thick">
        <color rgb="FF0432FF"/>
      </bottom>
      <diagonal/>
    </border>
    <border>
      <left/>
      <right/>
      <top/>
      <bottom style="thick">
        <color rgb="FF0432FF"/>
      </bottom>
      <diagonal/>
    </border>
    <border>
      <left/>
      <right style="thick">
        <color rgb="FF0432FF"/>
      </right>
      <top/>
      <bottom style="thick">
        <color rgb="FF0432FF"/>
      </bottom>
      <diagonal/>
    </border>
    <border>
      <left style="thick">
        <color theme="0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thick">
        <color theme="0"/>
      </right>
      <top style="thick">
        <color rgb="FF0432FF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34998626667073579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34998626667073579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theme="0"/>
      </left>
      <right/>
      <top/>
      <bottom style="dashed">
        <color theme="0" tint="-0.499984740745262"/>
      </bottom>
      <diagonal/>
    </border>
    <border>
      <left/>
      <right style="thick">
        <color theme="0"/>
      </right>
      <top/>
      <bottom style="dashed">
        <color theme="0" tint="-0.499984740745262"/>
      </bottom>
      <diagonal/>
    </border>
    <border>
      <left style="thick">
        <color theme="0"/>
      </left>
      <right/>
      <top style="thick">
        <color rgb="FF0432FF"/>
      </top>
      <bottom/>
      <diagonal/>
    </border>
    <border>
      <left/>
      <right style="thick">
        <color theme="0"/>
      </right>
      <top style="thick">
        <color rgb="FF0432FF"/>
      </top>
      <bottom/>
      <diagonal/>
    </border>
    <border>
      <left style="thick">
        <color theme="0"/>
      </left>
      <right/>
      <top style="thick">
        <color rgb="FF0432FF"/>
      </top>
      <bottom style="thick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164" fontId="0" fillId="4" borderId="1" xfId="0" applyNumberFormat="1" applyFill="1" applyBorder="1"/>
    <xf numFmtId="0" fontId="5" fillId="3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1" xfId="0" applyFill="1" applyBorder="1" applyAlignment="1" applyProtection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left"/>
    </xf>
    <xf numFmtId="164" fontId="0" fillId="2" borderId="20" xfId="0" applyNumberFormat="1" applyFill="1" applyBorder="1" applyProtection="1">
      <protection locked="0"/>
    </xf>
    <xf numFmtId="164" fontId="0" fillId="4" borderId="20" xfId="0" applyNumberFormat="1" applyFill="1" applyBorder="1"/>
    <xf numFmtId="9" fontId="0" fillId="4" borderId="20" xfId="0" applyNumberFormat="1" applyFill="1" applyBorder="1"/>
    <xf numFmtId="164" fontId="4" fillId="4" borderId="21" xfId="0" applyNumberFormat="1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center"/>
    </xf>
    <xf numFmtId="0" fontId="0" fillId="2" borderId="25" xfId="0" applyFill="1" applyBorder="1"/>
    <xf numFmtId="0" fontId="3" fillId="2" borderId="26" xfId="0" applyFont="1" applyFill="1" applyBorder="1" applyAlignment="1">
      <alignment horizontal="center"/>
    </xf>
    <xf numFmtId="0" fontId="0" fillId="4" borderId="30" xfId="0" applyFill="1" applyBorder="1"/>
    <xf numFmtId="165" fontId="4" fillId="4" borderId="31" xfId="0" applyNumberFormat="1" applyFont="1" applyFill="1" applyBorder="1" applyAlignment="1">
      <alignment horizontal="left" indent="1"/>
    </xf>
    <xf numFmtId="0" fontId="0" fillId="4" borderId="32" xfId="0" applyFill="1" applyBorder="1"/>
    <xf numFmtId="165" fontId="4" fillId="4" borderId="33" xfId="0" applyNumberFormat="1" applyFont="1" applyFill="1" applyBorder="1" applyAlignment="1">
      <alignment horizontal="left" indent="1"/>
    </xf>
    <xf numFmtId="0" fontId="0" fillId="2" borderId="34" xfId="0" applyFill="1" applyBorder="1"/>
    <xf numFmtId="164" fontId="6" fillId="4" borderId="35" xfId="1" applyNumberFormat="1" applyFont="1" applyFill="1" applyBorder="1" applyAlignment="1">
      <alignment horizontal="left" indent="1"/>
    </xf>
    <xf numFmtId="164" fontId="6" fillId="2" borderId="35" xfId="1" applyNumberFormat="1" applyFont="1" applyFill="1" applyBorder="1"/>
    <xf numFmtId="164" fontId="6" fillId="4" borderId="35" xfId="1" applyNumberFormat="1" applyFont="1" applyFill="1" applyBorder="1"/>
    <xf numFmtId="9" fontId="0" fillId="2" borderId="35" xfId="0" applyNumberFormat="1" applyFill="1" applyBorder="1"/>
    <xf numFmtId="164" fontId="0" fillId="2" borderId="35" xfId="1" applyNumberFormat="1" applyFont="1" applyFill="1" applyBorder="1"/>
    <xf numFmtId="164" fontId="0" fillId="2" borderId="36" xfId="1" applyNumberFormat="1" applyFont="1" applyFill="1" applyBorder="1"/>
    <xf numFmtId="0" fontId="0" fillId="0" borderId="25" xfId="0" applyFill="1" applyBorder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/>
    <xf numFmtId="9" fontId="0" fillId="0" borderId="0" xfId="0" applyNumberFormat="1" applyFill="1" applyBorder="1"/>
    <xf numFmtId="164" fontId="4" fillId="0" borderId="0" xfId="0" applyNumberFormat="1" applyFont="1" applyFill="1" applyBorder="1" applyAlignment="1">
      <alignment horizontal="left" indent="1"/>
    </xf>
    <xf numFmtId="165" fontId="4" fillId="0" borderId="26" xfId="0" applyNumberFormat="1" applyFont="1" applyFill="1" applyBorder="1" applyAlignment="1">
      <alignment horizontal="left" indent="1"/>
    </xf>
    <xf numFmtId="0" fontId="6" fillId="4" borderId="35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indent="2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0" fillId="6" borderId="10" xfId="1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0" fillId="6" borderId="13" xfId="1" applyNumberFormat="1" applyFont="1" applyFill="1" applyBorder="1" applyAlignment="1">
      <alignment horizontal="center"/>
    </xf>
    <xf numFmtId="16" fontId="14" fillId="0" borderId="9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164" fontId="14" fillId="0" borderId="10" xfId="1" applyNumberFormat="1" applyFont="1" applyBorder="1" applyAlignment="1" applyProtection="1">
      <alignment horizontal="center"/>
      <protection locked="0"/>
    </xf>
    <xf numFmtId="14" fontId="14" fillId="0" borderId="9" xfId="0" applyNumberFormat="1" applyFont="1" applyBorder="1" applyAlignment="1" applyProtection="1">
      <alignment horizontal="center"/>
      <protection locked="0"/>
    </xf>
    <xf numFmtId="14" fontId="0" fillId="6" borderId="9" xfId="0" applyNumberFormat="1" applyFill="1" applyBorder="1" applyAlignment="1">
      <alignment horizontal="center"/>
    </xf>
    <xf numFmtId="16" fontId="0" fillId="6" borderId="9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0" fillId="6" borderId="0" xfId="1" applyNumberFormat="1" applyFont="1" applyFill="1" applyBorder="1" applyAlignment="1">
      <alignment horizontal="center"/>
    </xf>
    <xf numFmtId="16" fontId="0" fillId="6" borderId="10" xfId="0" applyNumberFormat="1" applyFill="1" applyBorder="1" applyAlignment="1">
      <alignment horizontal="center"/>
    </xf>
    <xf numFmtId="16" fontId="0" fillId="6" borderId="11" xfId="0" applyNumberFormat="1" applyFill="1" applyBorder="1" applyAlignment="1">
      <alignment horizontal="center"/>
    </xf>
    <xf numFmtId="164" fontId="0" fillId="6" borderId="12" xfId="1" applyNumberFormat="1" applyFont="1" applyFill="1" applyBorder="1" applyAlignment="1">
      <alignment horizontal="center"/>
    </xf>
    <xf numFmtId="16" fontId="0" fillId="6" borderId="13" xfId="0" applyNumberForma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14" fontId="14" fillId="0" borderId="9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10" xfId="1" applyNumberFormat="1" applyFont="1" applyFill="1" applyBorder="1" applyAlignment="1" applyProtection="1">
      <alignment horizontal="center"/>
      <protection locked="0"/>
    </xf>
    <xf numFmtId="0" fontId="0" fillId="6" borderId="41" xfId="0" applyFill="1" applyBorder="1" applyAlignment="1">
      <alignment horizontal="center"/>
    </xf>
    <xf numFmtId="16" fontId="0" fillId="6" borderId="41" xfId="0" applyNumberFormat="1" applyFill="1" applyBorder="1" applyAlignment="1">
      <alignment horizontal="center"/>
    </xf>
    <xf numFmtId="16" fontId="0" fillId="6" borderId="0" xfId="0" applyNumberFormat="1" applyFill="1" applyBorder="1" applyAlignment="1">
      <alignment horizont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9" fontId="0" fillId="5" borderId="35" xfId="0" applyNumberFormat="1" applyFill="1" applyBorder="1" applyAlignment="1">
      <alignment horizontal="right"/>
    </xf>
    <xf numFmtId="0" fontId="6" fillId="5" borderId="35" xfId="0" applyFont="1" applyFill="1" applyBorder="1" applyAlignment="1">
      <alignment horizontal="right" indent="2"/>
    </xf>
    <xf numFmtId="0" fontId="2" fillId="2" borderId="25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6" fontId="2" fillId="2" borderId="39" xfId="0" applyNumberFormat="1" applyFont="1" applyFill="1" applyBorder="1" applyAlignment="1">
      <alignment horizontal="center"/>
    </xf>
    <xf numFmtId="16" fontId="2" fillId="2" borderId="4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NumberFormat="1"/>
    <xf numFmtId="0" fontId="0" fillId="0" borderId="0" xfId="0" applyBorder="1"/>
    <xf numFmtId="0" fontId="21" fillId="0" borderId="0" xfId="0" applyFont="1"/>
    <xf numFmtId="0" fontId="2" fillId="4" borderId="22" xfId="0" applyFont="1" applyFill="1" applyBorder="1" applyAlignment="1">
      <alignment horizontal="left" indent="2"/>
    </xf>
    <xf numFmtId="0" fontId="2" fillId="4" borderId="23" xfId="0" applyFont="1" applyFill="1" applyBorder="1" applyAlignment="1">
      <alignment horizontal="left" indent="2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" fontId="9" fillId="0" borderId="37" xfId="0" applyNumberFormat="1" applyFont="1" applyFill="1" applyBorder="1" applyAlignment="1" applyProtection="1">
      <alignment horizontal="left"/>
      <protection locked="0"/>
    </xf>
    <xf numFmtId="16" fontId="9" fillId="0" borderId="43" xfId="0" applyNumberFormat="1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" fontId="2" fillId="4" borderId="48" xfId="0" applyNumberFormat="1" applyFont="1" applyFill="1" applyBorder="1" applyAlignment="1">
      <alignment horizontal="center"/>
    </xf>
    <xf numFmtId="16" fontId="2" fillId="4" borderId="49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" fontId="7" fillId="3" borderId="18" xfId="0" applyNumberFormat="1" applyFont="1" applyFill="1" applyBorder="1" applyAlignment="1">
      <alignment horizontal="left" vertical="center" indent="1"/>
    </xf>
    <xf numFmtId="165" fontId="8" fillId="4" borderId="37" xfId="0" applyNumberFormat="1" applyFont="1" applyFill="1" applyBorder="1" applyAlignment="1">
      <alignment horizontal="right" indent="1"/>
    </xf>
    <xf numFmtId="165" fontId="8" fillId="4" borderId="27" xfId="0" applyNumberFormat="1" applyFont="1" applyFill="1" applyBorder="1" applyAlignment="1">
      <alignment horizontal="right" indent="1"/>
    </xf>
    <xf numFmtId="164" fontId="8" fillId="7" borderId="2" xfId="0" applyNumberFormat="1" applyFont="1" applyFill="1" applyBorder="1" applyAlignment="1">
      <alignment horizontal="right" indent="1"/>
    </xf>
    <xf numFmtId="0" fontId="8" fillId="7" borderId="27" xfId="0" applyFont="1" applyFill="1" applyBorder="1" applyAlignment="1">
      <alignment horizontal="right" indent="1"/>
    </xf>
    <xf numFmtId="0" fontId="7" fillId="3" borderId="42" xfId="0" applyFont="1" applyFill="1" applyBorder="1" applyAlignment="1">
      <alignment horizontal="left" vertical="center" indent="1"/>
    </xf>
    <xf numFmtId="164" fontId="8" fillId="2" borderId="44" xfId="1" applyNumberFormat="1" applyFont="1" applyFill="1" applyBorder="1" applyAlignment="1">
      <alignment horizontal="right"/>
    </xf>
    <xf numFmtId="164" fontId="8" fillId="2" borderId="45" xfId="1" applyNumberFormat="1" applyFont="1" applyFill="1" applyBorder="1" applyAlignment="1">
      <alignment horizontal="right"/>
    </xf>
    <xf numFmtId="166" fontId="8" fillId="4" borderId="37" xfId="0" applyNumberFormat="1" applyFont="1" applyFill="1" applyBorder="1" applyAlignment="1">
      <alignment horizontal="right" indent="1"/>
    </xf>
    <xf numFmtId="166" fontId="8" fillId="4" borderId="27" xfId="0" applyNumberFormat="1" applyFont="1" applyFill="1" applyBorder="1" applyAlignment="1">
      <alignment horizontal="right" indent="1"/>
    </xf>
    <xf numFmtId="164" fontId="8" fillId="4" borderId="2" xfId="1" applyNumberFormat="1" applyFont="1" applyFill="1" applyBorder="1" applyAlignment="1">
      <alignment horizontal="right"/>
    </xf>
    <xf numFmtId="164" fontId="8" fillId="4" borderId="27" xfId="1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6" fontId="8" fillId="4" borderId="37" xfId="0" applyNumberFormat="1" applyFont="1" applyFill="1" applyBorder="1" applyAlignment="1">
      <alignment horizontal="center"/>
    </xf>
    <xf numFmtId="166" fontId="8" fillId="4" borderId="43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7"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63499</xdr:rowOff>
    </xdr:from>
    <xdr:to>
      <xdr:col>24</xdr:col>
      <xdr:colOff>84666</xdr:colOff>
      <xdr:row>49</xdr:row>
      <xdr:rowOff>169334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DA518D-31B5-1E40-A65F-11F7A427E8D5}"/>
            </a:ext>
          </a:extLst>
        </xdr:cNvPr>
        <xdr:cNvSpPr txBox="1"/>
      </xdr:nvSpPr>
      <xdr:spPr>
        <a:xfrm>
          <a:off x="228599" y="63499"/>
          <a:ext cx="19837400" cy="978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1"/>
            <a:t>Вводные</a:t>
          </a:r>
          <a:r>
            <a:rPr lang="ru-RU" sz="1600"/>
            <a:t>: В видео к Модулю 3 была описана задача "Пример управления условиями продаж".</a:t>
          </a:r>
        </a:p>
        <a:p>
          <a:endParaRPr lang="ru-RU" sz="1600"/>
        </a:p>
        <a:p>
          <a:r>
            <a:rPr lang="ru-RU" sz="1600" b="1"/>
            <a:t>Цель</a:t>
          </a:r>
          <a:r>
            <a:rPr lang="ru-RU" sz="1600"/>
            <a:t> этого задания</a:t>
          </a:r>
          <a:r>
            <a:rPr lang="ru-RU" sz="1600" baseline="0"/>
            <a:t> в том, чтобы взгянуть на вопрос архитектуры системы со стороны Операции. Попробуем организовать в Операции сложную логику, и потом под эту логику спроектировать перечень Журналов и потоки информации.</a:t>
          </a:r>
        </a:p>
        <a:p>
          <a:endParaRPr lang="ru-RU" sz="1600" baseline="0"/>
        </a:p>
        <a:p>
          <a:r>
            <a:rPr lang="ru-RU" sz="1600" baseline="0"/>
            <a:t>Сначала напомним условия, которые были озвучены в видео к Модулю №3.</a:t>
          </a:r>
        </a:p>
        <a:p>
          <a:endParaRPr lang="ru-RU" sz="1600" baseline="0"/>
        </a:p>
        <a:p>
          <a:r>
            <a:rPr lang="ru-RU" sz="1600" b="1" baseline="0"/>
            <a:t>Условия из видео Модуля 3</a:t>
          </a:r>
          <a:r>
            <a:rPr lang="ru-RU" sz="1600" baseline="0"/>
            <a:t>:</a:t>
          </a:r>
          <a:endParaRPr lang="ru-RU" sz="1600"/>
        </a:p>
        <a:p>
          <a:pPr lvl="1"/>
          <a:r>
            <a:rPr lang="ru-RU" sz="1400" baseline="0">
              <a:solidFill>
                <a:schemeClr val="accent1">
                  <a:lumMod val="75000"/>
                </a:schemeClr>
              </a:solidFill>
            </a:rPr>
            <a:t>1) Различные правила отсрочек для разной номенклатуры</a:t>
          </a:r>
        </a:p>
        <a:p>
          <a:pPr lvl="1"/>
          <a:r>
            <a:rPr lang="ru-RU" sz="1400" baseline="0">
              <a:solidFill>
                <a:schemeClr val="accent1">
                  <a:lumMod val="75000"/>
                </a:schemeClr>
              </a:solidFill>
            </a:rPr>
            <a:t>2) Различные правила отсрочек для разных типов клиентов</a:t>
          </a:r>
        </a:p>
        <a:p>
          <a:pPr lvl="1"/>
          <a:r>
            <a:rPr lang="ru-RU" sz="1400" baseline="0">
              <a:solidFill>
                <a:schemeClr val="accent1">
                  <a:lumMod val="75000"/>
                </a:schemeClr>
              </a:solidFill>
            </a:rPr>
            <a:t>3) Различные правила для разных типов сотрудников (руководителям отделови комм. директору можно давать отсручку, другим сотрудникам  – нет)</a:t>
          </a:r>
        </a:p>
        <a:p>
          <a:pPr lvl="1"/>
          <a:r>
            <a:rPr lang="ru-RU" sz="1400" baseline="0">
              <a:solidFill>
                <a:schemeClr val="accent1">
                  <a:lumMod val="75000"/>
                </a:schemeClr>
              </a:solidFill>
            </a:rPr>
            <a:t>4) Динамические правила резерва для номенклатуры (если товара больше, чем Х шт, то возможна отсрочки)</a:t>
          </a:r>
        </a:p>
        <a:p>
          <a:pPr lvl="1"/>
          <a:r>
            <a:rPr lang="ru-RU" sz="1400" baseline="0">
              <a:solidFill>
                <a:schemeClr val="accent1">
                  <a:lumMod val="75000"/>
                </a:schemeClr>
              </a:solidFill>
            </a:rPr>
            <a:t>5) Динамические правила для скидок и отсрочек  (если клиент купил больше Х штук, то возможна скидка/отсрочка, кредитные комитеты)</a:t>
          </a:r>
        </a:p>
        <a:p>
          <a:pPr lvl="1"/>
          <a:r>
            <a:rPr lang="ru-RU" sz="1400" baseline="0">
              <a:solidFill>
                <a:schemeClr val="accent1">
                  <a:lumMod val="75000"/>
                </a:schemeClr>
              </a:solidFill>
            </a:rPr>
            <a:t>7) На кредитных комитетах некоторым клиентам выдается кредитный лимит; кредитный лимит действует определенное время; звучит это так, даем отсрочку в сумме 1 млн, на 1 месяц, и данное правило действует 1 год. </a:t>
          </a:r>
        </a:p>
        <a:p>
          <a:endParaRPr lang="ru-RU" sz="1600" b="0" baseline="0">
            <a:solidFill>
              <a:schemeClr val="tx1"/>
            </a:solidFill>
          </a:endParaRPr>
        </a:p>
        <a:p>
          <a:r>
            <a:rPr lang="ru-RU" sz="1600" b="0" baseline="0">
              <a:solidFill>
                <a:schemeClr val="tx1"/>
              </a:solidFill>
            </a:rPr>
            <a:t>На основании этих условий составим задание, выдержки из бизнес-процесса торговой компании.</a:t>
          </a:r>
        </a:p>
        <a:p>
          <a:endParaRPr lang="ru-RU" sz="1600" b="0" baseline="0">
            <a:solidFill>
              <a:schemeClr val="tx1"/>
            </a:solidFill>
          </a:endParaRPr>
        </a:p>
        <a:p>
          <a:r>
            <a:rPr lang="ru-RU" sz="1600" b="1" baseline="0">
              <a:solidFill>
                <a:schemeClr val="tx1"/>
              </a:solidFill>
            </a:rPr>
            <a:t>Выдержки из бизнес-процесса компании</a:t>
          </a:r>
          <a:r>
            <a:rPr lang="ru-RU" sz="1600" b="0" baseline="0">
              <a:solidFill>
                <a:schemeClr val="tx1"/>
              </a:solidFill>
            </a:rPr>
            <a:t>:</a:t>
          </a:r>
          <a:endParaRPr lang="ru-RU" sz="1600" baseline="0"/>
        </a:p>
        <a:p>
          <a:r>
            <a:rPr lang="ru-RU" sz="1600" baseline="0"/>
            <a:t>1) Все клиенты компании проходят отбор на платежеспособность и надежность. ТО есть все, кто есть в справочнике Клиентов - заслуживают доверия и могут получить товар в кредит (получить товар с отсрочкой платежа).</a:t>
          </a:r>
        </a:p>
        <a:p>
          <a:endParaRPr lang="ru-RU" sz="1600" baseline="0"/>
        </a:p>
        <a:p>
          <a:r>
            <a:rPr lang="ru-RU" sz="1600" baseline="0"/>
            <a:t>2) в компании есть три типа отсрочки платежа:</a:t>
          </a:r>
        </a:p>
        <a:p>
          <a:r>
            <a:rPr lang="ru-RU" sz="1600" baseline="0"/>
            <a:t>   а) Часть номенклатура  товара, которая всегда "в избытке",  и ее всегда можно взять на реализацию (то есть с отсрочкой). В справочнике для такого товара указан тип "с отсрочкой", там же указывается количество дней отсрочки.</a:t>
          </a:r>
        </a:p>
        <a:p>
          <a:r>
            <a:rPr lang="ru-RU" sz="1600" baseline="0"/>
            <a:t>   в) Если происходит "затоваривание склада" (товарые остатки больше, чем на 3 месяца торговли), то такой товар тоже можно продавать с отсрочкой платежа. Тем самым компания стимилирует покупку товара и освобождеие площади своих складов. Число дней отсрочки составляет по 10 дней на каждый месяц торговли (10 дней х "число месяцев торговли"). Продать можно весь товар под 0.</a:t>
          </a:r>
        </a:p>
        <a:p>
          <a:r>
            <a:rPr lang="ru-RU" sz="1600" baseline="0"/>
            <a:t>   с) Товар всегда можно отгружать с отсрочкой "премиальным клиентам" - клиентам, которые важны для компании.</a:t>
          </a:r>
        </a:p>
        <a:p>
          <a:endParaRPr lang="ru-RU" sz="1600" baseline="0"/>
        </a:p>
        <a:p>
          <a:r>
            <a:rPr lang="ru-RU" sz="1600" baseline="0"/>
            <a:t>3) Для продажи Товара с Типом товара "с отсрочкой" или при "затоваривании на складе" Клиент должен не иметь долгов по предыдущим поставкам (то есть если он уже должен даже 1 рубль, то отгрузка запрещена). Но клиент может погасить задолженность и сразу после оплаты долга получить следующую  товара в кредит (с отсрочкой платежа).</a:t>
          </a:r>
        </a:p>
        <a:p>
          <a:endParaRPr lang="ru-RU" sz="1600" baseline="0"/>
        </a:p>
        <a:p>
          <a:r>
            <a:rPr lang="ru-RU" sz="1600" baseline="0"/>
            <a:t>4) если отсрочка в возможна по обоим причинам пункт а) и в), то выбираем длительность отсрочки в днях </a:t>
          </a:r>
          <a:r>
            <a:rPr lang="en-US" sz="1600" baseline="0"/>
            <a:t>max</a:t>
          </a:r>
          <a:r>
            <a:rPr lang="ru-RU" sz="1600" baseline="0"/>
            <a:t> из этих двух вариантов (то есть становимся на сторону клиента).</a:t>
          </a:r>
        </a:p>
        <a:p>
          <a:endParaRPr lang="en-US" sz="1600" baseline="0"/>
        </a:p>
        <a:p>
          <a:r>
            <a:rPr lang="ru-RU" sz="1600" baseline="0"/>
            <a:t>5</a:t>
          </a:r>
          <a:r>
            <a:rPr lang="en-US" sz="1600" baseline="0"/>
            <a:t>) </a:t>
          </a:r>
          <a:r>
            <a:rPr lang="ru-RU" sz="1600" baseline="0"/>
            <a:t>Если клиент важен для компании, то он может получить отсрочку на внутреннем кредитном комитете ("премиальный клиент" ). Отсрочка "премиальному клиенту" дается "на Х дней со дня отгрузки, на сумму Х млн руб., с действием до даты хх.хх.хх, после наступления этой даты требуется пересмотр лимита).</a:t>
          </a:r>
        </a:p>
        <a:p>
          <a:endParaRPr lang="ru-RU" sz="1600" baseline="0"/>
        </a:p>
        <a:p>
          <a:r>
            <a:rPr lang="ru-RU" sz="1600" baseline="0"/>
            <a:t>6) Если "премиальный клиент" приобретает  товар, на который можно получить отсрочку и без кредитного лимита, то  в Операции отгрузки менеджер может выбрать тип отсрочки, для этого нужно заполнить Поле "Выбрать тип отсрочки". Типы отсрочки могут быть: "Только кредитный лимит" или "Только номенклатурная отсрочка".</a:t>
          </a:r>
        </a:p>
        <a:p>
          <a:br>
            <a:rPr lang="ru-RU" sz="1600" baseline="0"/>
          </a:br>
          <a:r>
            <a:rPr lang="ru-RU" sz="1600" baseline="0"/>
            <a:t>Если менеджер по продажам хочет использовать оба типа отсрочки для одного клиента, то он может создать две Операции Продажи для одного клиента, в каждом из которых использовать различные варианты.</a:t>
          </a:r>
        </a:p>
        <a:p>
          <a:endParaRPr lang="ru-RU" sz="1600" baseline="0"/>
        </a:p>
        <a:p>
          <a:endParaRPr lang="ru-RU" sz="1600" baseline="0"/>
        </a:p>
        <a:p>
          <a:endParaRPr lang="ru-RU" sz="1600" baseline="0"/>
        </a:p>
        <a:p>
          <a:endParaRPr lang="ru-RU" sz="1600" baseline="0"/>
        </a:p>
        <a:p>
          <a:endParaRPr lang="ru-RU" sz="16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76200</xdr:rowOff>
    </xdr:from>
    <xdr:to>
      <xdr:col>10</xdr:col>
      <xdr:colOff>666750</xdr:colOff>
      <xdr:row>43</xdr:row>
      <xdr:rowOff>155223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43A321-63B7-D34F-940B-35F0CB3240F6}"/>
            </a:ext>
          </a:extLst>
        </xdr:cNvPr>
        <xdr:cNvSpPr txBox="1"/>
      </xdr:nvSpPr>
      <xdr:spPr>
        <a:xfrm>
          <a:off x="101600" y="76200"/>
          <a:ext cx="8890706" cy="8573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 baseline="0">
              <a:solidFill>
                <a:srgbClr val="FF0000"/>
              </a:solidFill>
            </a:rPr>
            <a:t>Описание</a:t>
          </a:r>
          <a:r>
            <a:rPr lang="ru-RU" sz="1400" baseline="0"/>
            <a:t>:</a:t>
          </a:r>
        </a:p>
        <a:p>
          <a:endParaRPr lang="ru-RU" sz="1400" baseline="0"/>
        </a:p>
        <a:p>
          <a:r>
            <a:rPr lang="ru-RU" sz="1400" baseline="0"/>
            <a:t>Справа вы можете увидеть принтскрин Операции "Продажа". (Напоминаем, что Операция - это всегда Поля в Шапке и Поля в таблице Операции".</a:t>
          </a:r>
        </a:p>
        <a:p>
          <a:endParaRPr lang="ru-RU" sz="1400" baseline="0"/>
        </a:p>
        <a:p>
          <a:r>
            <a:rPr lang="en-US" sz="1400" baseline="0"/>
            <a:t>A-techs</a:t>
          </a:r>
          <a:r>
            <a:rPr lang="ru-RU" sz="1400" baseline="0"/>
            <a:t> очень похож на </a:t>
          </a:r>
          <a:r>
            <a:rPr lang="en-US" sz="1400" baseline="0"/>
            <a:t>Excel</a:t>
          </a:r>
          <a:r>
            <a:rPr lang="ru-RU" sz="1400" baseline="0"/>
            <a:t>. Форулы и инструменты </a:t>
          </a:r>
          <a:r>
            <a:rPr lang="en" sz="1400" baseline="0"/>
            <a:t>A-techs</a:t>
          </a:r>
          <a:r>
            <a:rPr lang="ru-RU" sz="1400" baseline="0"/>
            <a:t> дают большую возможность по работе с учетными данными, чем </a:t>
          </a:r>
          <a:r>
            <a:rPr lang="en-US" sz="1400" baseline="0"/>
            <a:t>Excel</a:t>
          </a:r>
          <a:r>
            <a:rPr lang="ru-RU" sz="1400" baseline="0"/>
            <a:t>, но  чтобы почувствовать, как это устроено, для демонстрации идей архитектуры </a:t>
          </a:r>
          <a:r>
            <a:rPr lang="en" sz="1400" baseline="0"/>
            <a:t>A-techs</a:t>
          </a:r>
          <a:r>
            <a:rPr lang="ru-RU" sz="1400" baseline="0"/>
            <a:t> - </a:t>
          </a:r>
          <a:r>
            <a:rPr lang="en-US" sz="1400" baseline="0"/>
            <a:t>Excel</a:t>
          </a:r>
          <a:r>
            <a:rPr lang="ru-RU" sz="1400" baseline="0"/>
            <a:t> очень удобный инструмент для демонстрации.</a:t>
          </a:r>
        </a:p>
        <a:p>
          <a:endParaRPr lang="ru-RU" sz="1400" baseline="0"/>
        </a:p>
        <a:p>
          <a:r>
            <a:rPr lang="ru-RU" sz="1400" baseline="0"/>
            <a:t>На Листе </a:t>
          </a:r>
          <a:r>
            <a:rPr lang="ru-RU" sz="1400" b="1" baseline="0"/>
            <a:t>Операция Продажа №6 </a:t>
          </a:r>
          <a:r>
            <a:rPr lang="ru-RU" sz="1400" baseline="0"/>
            <a:t> создана модель Операции и Журналов. Здесь требуется некоторое пояснение.</a:t>
          </a:r>
        </a:p>
        <a:p>
          <a:r>
            <a:rPr lang="ru-RU" sz="1400" baseline="0"/>
            <a:t>----------------------------------------------</a:t>
          </a:r>
        </a:p>
        <a:p>
          <a:r>
            <a:rPr lang="ru-RU" sz="1400" baseline="0"/>
            <a:t>На этом листе формулы </a:t>
          </a:r>
          <a:r>
            <a:rPr lang="en-US" sz="1400" baseline="0"/>
            <a:t>Excel </a:t>
          </a:r>
          <a:r>
            <a:rPr lang="ru-RU" sz="1400" baseline="0"/>
            <a:t>связывают  "Поля" в Операции между собой и с информацией в Журналах.</a:t>
          </a:r>
        </a:p>
        <a:p>
          <a:r>
            <a:rPr lang="ru-RU" sz="1400" baseline="0"/>
            <a:t>И хотя синтаксис и формат формул (и даже их возможности) сильно отличается от </a:t>
          </a:r>
          <a:r>
            <a:rPr lang="en" sz="1400" baseline="0"/>
            <a:t>A-techs</a:t>
          </a:r>
          <a:r>
            <a:rPr lang="ru-RU" sz="1400" baseline="0"/>
            <a:t>, то как это работает все вместе - это очень похоже на  архитктуру </a:t>
          </a:r>
          <a:r>
            <a:rPr lang="en" sz="1400" baseline="0"/>
            <a:t>A-techs</a:t>
          </a:r>
          <a:r>
            <a:rPr lang="ru-RU" sz="1400" baseline="0"/>
            <a:t>.</a:t>
          </a:r>
        </a:p>
        <a:p>
          <a:endParaRPr lang="ru-RU" sz="1400" baseline="0"/>
        </a:p>
        <a:p>
          <a:r>
            <a:rPr lang="ru-RU" sz="1400" baseline="0"/>
            <a:t>К сожалению, </a:t>
          </a:r>
          <a:r>
            <a:rPr lang="en" sz="1400" baseline="0"/>
            <a:t>Excel </a:t>
          </a:r>
          <a:r>
            <a:rPr lang="ru-RU" sz="1400" baseline="0"/>
            <a:t>не позволяет делать закладки в "Операции", и визуально Операция выгялит не красиво, но это не помещает общему восприятию, как работает архитектура </a:t>
          </a:r>
          <a:r>
            <a:rPr lang="en" sz="1400" baseline="0"/>
            <a:t>A-techs</a:t>
          </a:r>
          <a:r>
            <a:rPr lang="ru-RU" sz="1400" baseline="0"/>
            <a:t>.</a:t>
          </a:r>
        </a:p>
        <a:p>
          <a:r>
            <a:rPr lang="ru-RU" sz="1400" baseline="0"/>
            <a:t>Также в </a:t>
          </a:r>
          <a:r>
            <a:rPr lang="en-US" sz="1400" baseline="0"/>
            <a:t>Excel </a:t>
          </a:r>
          <a:r>
            <a:rPr lang="ru-RU" sz="1400" baseline="0"/>
            <a:t>мы упустили проверку на просрочку платежа (эту проверка была описана в Видео к Модулю 3, когда мы вычисляем дату первой не оплаченной Операции.</a:t>
          </a:r>
        </a:p>
        <a:p>
          <a:r>
            <a:rPr lang="ru-RU" sz="1400" baseline="0"/>
            <a:t>-----------------------------------------------</a:t>
          </a:r>
        </a:p>
        <a:p>
          <a:endParaRPr lang="ru-RU" sz="1400" baseline="0"/>
        </a:p>
        <a:p>
          <a:r>
            <a:rPr lang="ru-RU" sz="1400" baseline="0"/>
            <a:t>В Операции большинство Полей будут недоступны. Не активные поля закрашены серым или другими цветами. Доступных для изменения Полей всего четыре: </a:t>
          </a:r>
        </a:p>
        <a:p>
          <a:endParaRPr lang="ru-RU" sz="1400" baseline="0"/>
        </a:p>
        <a:p>
          <a:r>
            <a:rPr lang="ru-RU" sz="1400" baseline="0"/>
            <a:t> 	1) Клиент, выбор из списка, в (Шапке)</a:t>
          </a:r>
        </a:p>
        <a:p>
          <a:r>
            <a:rPr lang="ru-RU" sz="1400" baseline="0"/>
            <a:t>	2) Использовать тип отсрочки, выбор из списка (в Шапке)</a:t>
          </a:r>
        </a:p>
        <a:p>
          <a:r>
            <a:rPr lang="ru-RU" sz="1400" baseline="0"/>
            <a:t>	3) Товар, выбор из списка (в таблице)</a:t>
          </a:r>
        </a:p>
        <a:p>
          <a:r>
            <a:rPr lang="ru-RU" sz="1400" baseline="0"/>
            <a:t>	4) Кол-во (при выборе количества система проверяет, чтобы остатки были больше, чем 	выбираемое количество товара)</a:t>
          </a:r>
        </a:p>
        <a:p>
          <a:endParaRPr lang="ru-RU" sz="1400" baseline="0"/>
        </a:p>
        <a:p>
          <a:r>
            <a:rPr lang="ru-RU" sz="1400" baseline="0"/>
            <a:t> Лист для удобства защищен от изменений, чтобы вы не могли случайно удалить формулу. Требуемые для заполнения поля - открыты для изменений. </a:t>
          </a:r>
        </a:p>
        <a:p>
          <a:endParaRPr lang="ru-RU" sz="1400" baseline="0"/>
        </a:p>
        <a:p>
          <a:endParaRPr lang="ru-RU" sz="1400" baseline="0"/>
        </a:p>
        <a:p>
          <a:r>
            <a:rPr lang="ru-RU" sz="1400" baseline="0"/>
            <a:t>При необходимости вы всегда можете убрать защиту листа (Рецензирование/снять защиту с листа).</a:t>
          </a:r>
        </a:p>
        <a:p>
          <a:endParaRPr lang="ru-RU" sz="1400" baseline="0"/>
        </a:p>
        <a:p>
          <a:r>
            <a:rPr lang="ru-RU" sz="1400" baseline="0"/>
            <a:t>В ОПЕРАЦИИ В КАЖДОМ ПОЛЕ ЕСТЬ ПРИМЕЧАНИЕ, ПРЕДНАЗНАЧЕНИЕ ПОЛЯ И ОПИСАНИЕ ФОРМУЛ.</a:t>
          </a:r>
        </a:p>
        <a:p>
          <a:endParaRPr lang="ru-RU" sz="1400" baseline="0"/>
        </a:p>
        <a:p>
          <a:endParaRPr lang="ru-RU" sz="1400" baseline="0"/>
        </a:p>
        <a:p>
          <a:endParaRPr lang="ru-RU" sz="1400" baseline="0"/>
        </a:p>
        <a:p>
          <a:endParaRPr lang="ru-RU" sz="1400" baseline="0"/>
        </a:p>
      </xdr:txBody>
    </xdr:sp>
    <xdr:clientData/>
  </xdr:twoCellAnchor>
  <xdr:twoCellAnchor>
    <xdr:from>
      <xdr:col>11</xdr:col>
      <xdr:colOff>688269</xdr:colOff>
      <xdr:row>16</xdr:row>
      <xdr:rowOff>80784</xdr:rowOff>
    </xdr:from>
    <xdr:to>
      <xdr:col>23</xdr:col>
      <xdr:colOff>294569</xdr:colOff>
      <xdr:row>72</xdr:row>
      <xdr:rowOff>112889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B80EBF-E69F-EE48-8B59-5F42ADF1A284}"/>
            </a:ext>
          </a:extLst>
        </xdr:cNvPr>
        <xdr:cNvSpPr txBox="1"/>
      </xdr:nvSpPr>
      <xdr:spPr>
        <a:xfrm>
          <a:off x="9846380" y="3241673"/>
          <a:ext cx="9596967" cy="11095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 baseline="0">
              <a:solidFill>
                <a:srgbClr val="FF0000"/>
              </a:solidFill>
            </a:rPr>
            <a:t>ЗАДАНИЕ</a:t>
          </a:r>
          <a:r>
            <a:rPr lang="ru-RU" sz="1400" baseline="0"/>
            <a:t>:</a:t>
          </a:r>
        </a:p>
        <a:p>
          <a:endParaRPr lang="ru-RU" sz="1400" baseline="0"/>
        </a:p>
        <a:p>
          <a:r>
            <a:rPr lang="ru-RU" sz="1400" baseline="0">
              <a:solidFill>
                <a:srgbClr val="FF0000"/>
              </a:solidFill>
            </a:rPr>
            <a:t>Описание</a:t>
          </a:r>
          <a:r>
            <a:rPr lang="ru-RU" sz="1400" baseline="0"/>
            <a:t>: Вы менедежр по продажам. По имеющимся в компании правилам, вы хотите отгрузить (продать) максимальное возможное количества товара (так как ваша премия напрямую зависит от суммы продаж). Операция </a:t>
          </a:r>
          <a:r>
            <a:rPr lang="ru-RU" sz="1400" b="1" baseline="0">
              <a:solidFill>
                <a:srgbClr val="0432FF"/>
              </a:solidFill>
            </a:rPr>
            <a:t>Продажа </a:t>
          </a:r>
          <a:r>
            <a:rPr lang="ru-RU" sz="1400" baseline="0"/>
            <a:t>можно создать любое количество.</a:t>
          </a:r>
        </a:p>
        <a:p>
          <a:endParaRPr lang="ru-RU" sz="1400" baseline="0"/>
        </a:p>
        <a:p>
          <a:r>
            <a:rPr lang="ru-RU" sz="1400" baseline="0"/>
            <a:t>При этом считаем, что клиенты согласны на любой товар в любом количестве, то есть мы можем  подобрать любые отгрузки в "рамках правил компании", но так, чтомы сумма отгруженных товаров была максимальной.</a:t>
          </a:r>
        </a:p>
        <a:p>
          <a:endParaRPr lang="ru-RU" sz="1400" baseline="0"/>
        </a:p>
        <a:p>
          <a:r>
            <a:rPr lang="ru-RU" sz="1400" baseline="0"/>
            <a:t>Операция в </a:t>
          </a:r>
          <a:r>
            <a:rPr lang="en-US" sz="1400" baseline="0"/>
            <a:t>Excel</a:t>
          </a:r>
          <a:r>
            <a:rPr lang="ru-RU" sz="1400" baseline="0"/>
            <a:t> настроена таким образом, чтобы выполнялись требования компании. Индикатором того, что Операция прошла проверку, является поле </a:t>
          </a:r>
          <a:r>
            <a:rPr lang="en-US" sz="1400" baseline="0"/>
            <a:t>L11</a:t>
          </a:r>
          <a:r>
            <a:rPr lang="ru-RU" sz="1400" baseline="0"/>
            <a:t>. В нем может быть либо:</a:t>
          </a:r>
        </a:p>
        <a:p>
          <a:r>
            <a:rPr lang="ru-RU" sz="1400" baseline="0"/>
            <a:t> 	- </a:t>
          </a:r>
          <a:r>
            <a:rPr lang="ru-RU" sz="1400" b="1" baseline="0">
              <a:solidFill>
                <a:srgbClr val="00B050"/>
              </a:solidFill>
            </a:rPr>
            <a:t>Операция проведена в системе</a:t>
          </a:r>
        </a:p>
        <a:p>
          <a:r>
            <a:rPr lang="ru-RU" sz="1400" baseline="0"/>
            <a:t>	- </a:t>
          </a:r>
          <a:r>
            <a:rPr lang="ru-RU" sz="1400" b="1" baseline="0">
              <a:solidFill>
                <a:srgbClr val="FF0000"/>
              </a:solidFill>
            </a:rPr>
            <a:t>Операция не проведена</a:t>
          </a:r>
        </a:p>
        <a:p>
          <a:endParaRPr lang="ru-RU" sz="1400" b="1" baseline="0">
            <a:solidFill>
              <a:srgbClr val="FF0000"/>
            </a:solidFill>
          </a:endParaRPr>
        </a:p>
        <a:p>
          <a:r>
            <a:rPr lang="ru-RU" sz="1400" b="1" baseline="0">
              <a:solidFill>
                <a:srgbClr val="FF0000"/>
              </a:solidFill>
            </a:rPr>
            <a:t>ТРЕБУЕТСЯ: </a:t>
          </a:r>
        </a:p>
        <a:p>
          <a:endParaRPr lang="ru-RU" sz="1400" b="1" baseline="0">
            <a:solidFill>
              <a:srgbClr val="FF0000"/>
            </a:solidFill>
          </a:endParaRPr>
        </a:p>
        <a:p>
          <a:r>
            <a:rPr lang="ru-RU" sz="1400" b="1" baseline="0">
              <a:solidFill>
                <a:srgbClr val="FF0000"/>
              </a:solidFill>
            </a:rPr>
            <a:t>1) Создать </a:t>
          </a:r>
          <a:r>
            <a:rPr lang="ru-RU" sz="1400" b="0" baseline="0">
              <a:solidFill>
                <a:schemeClr val="tx1"/>
              </a:solidFill>
            </a:rPr>
            <a:t>несколько Операций продажа. Так, чтобы выполнить условие: отгрузить максимальное количество Товара (в рублях).</a:t>
          </a:r>
          <a:endParaRPr lang="ru-RU" sz="1400" b="1" baseline="0">
            <a:solidFill>
              <a:srgbClr val="FF0000"/>
            </a:solidFill>
          </a:endParaRPr>
        </a:p>
        <a:p>
          <a:r>
            <a:rPr lang="ru-RU" sz="1400" baseline="0"/>
            <a:t>Каждую Операцию </a:t>
          </a:r>
          <a:r>
            <a:rPr lang="ru-RU" sz="1400" b="1" baseline="0">
              <a:solidFill>
                <a:srgbClr val="0432FF"/>
              </a:solidFill>
            </a:rPr>
            <a:t>Продажа</a:t>
          </a:r>
          <a:r>
            <a:rPr lang="ru-RU" sz="1400" baseline="0"/>
            <a:t> требуется сделать на новом листе. То есть у вас будет столько листов, сколько  Операций </a:t>
          </a:r>
          <a:r>
            <a:rPr lang="ru-RU" sz="1400" b="1" baseline="0">
              <a:solidFill>
                <a:srgbClr val="0432FF"/>
              </a:solidFill>
            </a:rPr>
            <a:t>Продажа</a:t>
          </a:r>
          <a:r>
            <a:rPr lang="ru-RU" sz="1400" baseline="0"/>
            <a:t>. Листы можно просто копировать (левой клавишей на Лист Операция Продажа №6 и далее "переместили или скопировать, ставьте галочку "Создать копию", нажимайте ОК.</a:t>
          </a:r>
        </a:p>
        <a:p>
          <a:endParaRPr lang="ru-RU" sz="1400" baseline="0"/>
        </a:p>
        <a:p>
          <a:r>
            <a:rPr lang="ru-RU" sz="1400" baseline="0"/>
            <a:t>Считаем, что в системе уже было сделано 5 (пять) Опеарций </a:t>
          </a:r>
          <a:r>
            <a:rPr lang="ru-RU" sz="1400" b="1" baseline="0">
              <a:solidFill>
                <a:srgbClr val="0432FF"/>
              </a:solidFill>
            </a:rPr>
            <a:t>Продажи</a:t>
          </a:r>
          <a:r>
            <a:rPr lang="ru-RU" sz="1400" b="0" baseline="0">
              <a:solidFill>
                <a:schemeClr val="tx1"/>
              </a:solidFill>
            </a:rPr>
            <a:t> и следующая Операция - №6.</a:t>
          </a:r>
          <a:endParaRPr lang="ru-RU" sz="1400" b="1" baseline="0">
            <a:solidFill>
              <a:srgbClr val="0432FF"/>
            </a:solidFill>
          </a:endParaRPr>
        </a:p>
        <a:p>
          <a:endParaRPr lang="ru-RU" sz="1400" baseline="0"/>
        </a:p>
        <a:p>
          <a:r>
            <a:rPr lang="ru-RU" sz="1400" baseline="0"/>
            <a:t>На каждом следующем листе Операция продажа №7, 8 ... и так далее.</a:t>
          </a:r>
        </a:p>
        <a:p>
          <a:endParaRPr lang="ru-RU" sz="1400" baseline="0"/>
        </a:p>
        <a:p>
          <a:r>
            <a:rPr lang="ru-RU" sz="1400" b="1" baseline="0">
              <a:solidFill>
                <a:srgbClr val="FF0000"/>
              </a:solidFill>
            </a:rPr>
            <a:t>2)</a:t>
          </a:r>
          <a:r>
            <a:rPr lang="ru-RU" sz="1400" baseline="0"/>
            <a:t>  </a:t>
          </a:r>
          <a:r>
            <a:rPr lang="ru-RU" sz="1400" b="0" baseline="0">
              <a:solidFill>
                <a:srgbClr val="FF0000"/>
              </a:solidFill>
            </a:rPr>
            <a:t> </a:t>
          </a:r>
          <a:r>
            <a:rPr lang="ru-RU" sz="1400" b="1" baseline="0">
              <a:solidFill>
                <a:srgbClr val="FF0000"/>
              </a:solidFill>
            </a:rPr>
            <a:t>заполнить</a:t>
          </a:r>
          <a:r>
            <a:rPr lang="ru-RU" sz="1400" b="0" baseline="0">
              <a:solidFill>
                <a:srgbClr val="FF0000"/>
              </a:solidFill>
            </a:rPr>
            <a:t> </a:t>
          </a:r>
          <a:r>
            <a:rPr lang="en-US" sz="1400" b="0" baseline="0">
              <a:solidFill>
                <a:schemeClr val="tx1"/>
              </a:solidFill>
            </a:rPr>
            <a:t>(</a:t>
          </a:r>
          <a:r>
            <a:rPr lang="ru-RU" sz="1400" b="1" baseline="0">
              <a:solidFill>
                <a:srgbClr val="FF0000"/>
              </a:solidFill>
            </a:rPr>
            <a:t>ВАЖНО</a:t>
          </a:r>
          <a:r>
            <a:rPr lang="en-US" sz="1400" b="0" baseline="0">
              <a:solidFill>
                <a:schemeClr val="tx1"/>
              </a:solidFill>
            </a:rPr>
            <a:t> (</a:t>
          </a:r>
          <a:r>
            <a:rPr lang="en-US" sz="1400" b="1" baseline="0">
              <a:solidFill>
                <a:srgbClr val="FF0000"/>
              </a:solidFill>
            </a:rPr>
            <a:t>!</a:t>
          </a:r>
          <a:r>
            <a:rPr lang="en-US" sz="1400" b="0" baseline="0">
              <a:solidFill>
                <a:schemeClr val="tx1"/>
              </a:solidFill>
            </a:rPr>
            <a:t>)) </a:t>
          </a:r>
          <a:r>
            <a:rPr lang="ru-RU" sz="1400" b="0" baseline="0">
              <a:solidFill>
                <a:schemeClr val="tx1"/>
              </a:solidFill>
            </a:rPr>
            <a:t>на каждом следующем листе вручную записи в Журналах от предыдушей Операций</a:t>
          </a:r>
          <a:r>
            <a:rPr lang="ru-RU" sz="1400" baseline="0"/>
            <a:t>.</a:t>
          </a:r>
          <a:br>
            <a:rPr lang="ru-RU" sz="1400" baseline="0"/>
          </a:br>
          <a:endParaRPr lang="ru-RU" sz="1400" baseline="0"/>
        </a:p>
        <a:p>
          <a:r>
            <a:rPr lang="ru-RU" sz="1400" baseline="0"/>
            <a:t>То есть:</a:t>
          </a:r>
        </a:p>
        <a:p>
          <a:r>
            <a:rPr lang="ru-RU" sz="1400" baseline="0"/>
            <a:t>  - на листе Операция Продажи №7, в Журналах у вас будут те записи, которые были изначаль, плюс записи от Операции №6.</a:t>
          </a:r>
        </a:p>
        <a:p>
          <a:r>
            <a:rPr lang="ru-RU" sz="1400" baseline="0"/>
            <a:t>  - на листе Операция №8, в Журналах у вас будут те записи, которые сделаны изначально, плюс записи от Операции №6 и плюс записи от Операции №7</a:t>
          </a:r>
        </a:p>
        <a:p>
          <a:r>
            <a:rPr lang="ru-RU" sz="1400" baseline="0"/>
            <a:t>  - и так далее</a:t>
          </a:r>
        </a:p>
        <a:p>
          <a:endParaRPr lang="ru-RU" sz="1400" baseline="0"/>
        </a:p>
        <a:p>
          <a:r>
            <a:rPr lang="ru-RU" sz="1400" baseline="0"/>
            <a:t>Идея в том, что следующая Операция "видит" всю информацию, которая была сделана всеми  "предыдущими" Операциями.</a:t>
          </a:r>
        </a:p>
        <a:p>
          <a:endParaRPr lang="ru-RU" sz="1400" baseline="0"/>
        </a:p>
        <a:p>
          <a:r>
            <a:rPr lang="ru-RU" sz="1400" baseline="0"/>
            <a:t>Журналы, которые необходимо заполнить: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Движение товара, кол-во</a:t>
          </a:r>
          <a:r>
            <a:rPr lang="ru-RU" sz="1400" baseline="0"/>
            <a:t>",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Взаиморасчеты</a:t>
          </a:r>
          <a:r>
            <a:rPr lang="ru-RU" sz="1400" baseline="0"/>
            <a:t>",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Продажи</a:t>
          </a:r>
          <a:r>
            <a:rPr lang="ru-RU" sz="1400" baseline="0"/>
            <a:t>",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Сроки</a:t>
          </a:r>
          <a:r>
            <a:rPr lang="ru-RU" sz="1400" baseline="0"/>
            <a:t> 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оплаты</a:t>
          </a:r>
          <a:r>
            <a:rPr lang="ru-RU" sz="1400" baseline="0"/>
            <a:t>"</a:t>
          </a:r>
        </a:p>
        <a:p>
          <a:endParaRPr lang="ru-RU" sz="1400" baseline="0"/>
        </a:p>
        <a:p>
          <a:r>
            <a:rPr lang="ru-RU" sz="1400" baseline="0"/>
            <a:t>Из Журналов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Движение</a:t>
          </a:r>
          <a:r>
            <a:rPr lang="ru-RU" sz="1400" baseline="0"/>
            <a:t> 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товара</a:t>
          </a:r>
          <a:r>
            <a:rPr lang="ru-RU" sz="1400" baseline="0"/>
            <a:t>, 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кол-во</a:t>
          </a:r>
          <a:r>
            <a:rPr lang="ru-RU" sz="1400" baseline="0"/>
            <a:t>",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Взаиморасчеты</a:t>
          </a:r>
          <a:r>
            <a:rPr lang="ru-RU" sz="1400" baseline="0"/>
            <a:t>", "</a:t>
          </a:r>
          <a:r>
            <a:rPr lang="ru-RU" sz="1400" baseline="0">
              <a:solidFill>
                <a:schemeClr val="accent4">
                  <a:lumMod val="75000"/>
                </a:schemeClr>
              </a:solidFill>
            </a:rPr>
            <a:t>Продажи</a:t>
          </a:r>
          <a:r>
            <a:rPr lang="ru-RU" sz="1400" baseline="0"/>
            <a:t>", - Операция </a:t>
          </a:r>
          <a:r>
            <a:rPr lang="ru-RU" sz="1400" b="1" baseline="0">
              <a:solidFill>
                <a:srgbClr val="0432FF"/>
              </a:solidFill>
            </a:rPr>
            <a:t>Продажа </a:t>
          </a:r>
          <a:r>
            <a:rPr lang="ru-RU" sz="1400" b="0" baseline="0">
              <a:solidFill>
                <a:schemeClr val="tx1"/>
              </a:solidFill>
            </a:rPr>
            <a:t>получает информацию. В Журнал "</a:t>
          </a:r>
          <a:r>
            <a:rPr lang="ru-RU" sz="1400" b="0" baseline="0">
              <a:solidFill>
                <a:schemeClr val="accent4">
                  <a:lumMod val="75000"/>
                </a:schemeClr>
              </a:solidFill>
            </a:rPr>
            <a:t>Сроков</a:t>
          </a:r>
          <a:r>
            <a:rPr lang="ru-RU" sz="1400" b="0" baseline="0">
              <a:solidFill>
                <a:schemeClr val="tx1"/>
              </a:solidFill>
            </a:rPr>
            <a:t> </a:t>
          </a:r>
          <a:r>
            <a:rPr lang="ru-RU" sz="1400" b="0" baseline="0">
              <a:solidFill>
                <a:schemeClr val="accent4">
                  <a:lumMod val="75000"/>
                </a:schemeClr>
              </a:solidFill>
            </a:rPr>
            <a:t>оплаты</a:t>
          </a:r>
          <a:r>
            <a:rPr lang="ru-RU" sz="1400" b="0" baseline="0">
              <a:solidFill>
                <a:schemeClr val="tx1"/>
              </a:solidFill>
            </a:rPr>
            <a:t>" , для информации, в нем можно посчитать, не прострочена ли оплата по срокам отсрочки платежа (как это делать вручную - было показано в видео в Модуле 3, находится первая не оплаченная Операция и анализируется ее дата).</a:t>
          </a:r>
        </a:p>
        <a:p>
          <a:endParaRPr lang="ru-RU" sz="1400" baseline="0"/>
        </a:p>
        <a:p>
          <a:endParaRPr lang="ru-RU" sz="1400" baseline="0"/>
        </a:p>
        <a:p>
          <a:r>
            <a:rPr lang="ru-RU" sz="1400" b="1" baseline="0">
              <a:solidFill>
                <a:srgbClr val="FF0000"/>
              </a:solidFill>
            </a:rPr>
            <a:t>3) построить</a:t>
          </a:r>
          <a:r>
            <a:rPr lang="ru-RU" sz="1400" baseline="0"/>
            <a:t> схему Журнал-операция этой "учетной системы".</a:t>
          </a:r>
        </a:p>
        <a:p>
          <a:endParaRPr lang="ru-RU" sz="1400" baseline="0"/>
        </a:p>
        <a:p>
          <a:r>
            <a:rPr lang="en-US" sz="1400" baseline="0"/>
            <a:t>P.S. </a:t>
          </a:r>
          <a:r>
            <a:rPr lang="ru-RU" sz="1400" baseline="0"/>
            <a:t>для того, чтобы не подбирать Поля, советуем вам предварительно создать отчеты с помощью сводных таблиц, посчитать остатки товаров и взаиморасчеты с клиентами.</a:t>
          </a:r>
        </a:p>
      </xdr:txBody>
    </xdr:sp>
    <xdr:clientData/>
  </xdr:twoCellAnchor>
  <xdr:twoCellAnchor editAs="oneCell">
    <xdr:from>
      <xdr:col>11</xdr:col>
      <xdr:colOff>502707</xdr:colOff>
      <xdr:row>0</xdr:row>
      <xdr:rowOff>137582</xdr:rowOff>
    </xdr:from>
    <xdr:to>
      <xdr:col>23</xdr:col>
      <xdr:colOff>570441</xdr:colOff>
      <xdr:row>14</xdr:row>
      <xdr:rowOff>97102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A5D6C16-B1E4-1D45-BC02-49A7EF50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3207" y="137582"/>
          <a:ext cx="9973734" cy="2848770"/>
        </a:xfrm>
        <a:prstGeom prst="rect">
          <a:avLst/>
        </a:prstGeom>
      </xdr:spPr>
    </xdr:pic>
    <xdr:clientData/>
  </xdr:twoCellAnchor>
  <xdr:twoCellAnchor>
    <xdr:from>
      <xdr:col>24</xdr:col>
      <xdr:colOff>650875</xdr:colOff>
      <xdr:row>1</xdr:row>
      <xdr:rowOff>174625</xdr:rowOff>
    </xdr:from>
    <xdr:to>
      <xdr:col>27</xdr:col>
      <xdr:colOff>428625</xdr:colOff>
      <xdr:row>5</xdr:row>
      <xdr:rowOff>142875</xdr:rowOff>
    </xdr:to>
    <xdr:sp macro="" textlink="">
      <xdr:nvSpPr>
        <xdr:cNvPr id="3" name="Выноска 1 (граница и черта) 2">
          <a:extLst>
            <a:ext uri="{FF2B5EF4-FFF2-40B4-BE49-F238E27FC236}">
              <a16:creationId xmlns:a16="http://schemas.microsoft.com/office/drawing/2014/main" id="{8694943C-61B3-614A-98F5-796DC854084F}"/>
            </a:ext>
          </a:extLst>
        </xdr:cNvPr>
        <xdr:cNvSpPr/>
      </xdr:nvSpPr>
      <xdr:spPr>
        <a:xfrm>
          <a:off x="20462875" y="381000"/>
          <a:ext cx="2254250" cy="793750"/>
        </a:xfrm>
        <a:prstGeom prst="accentBorderCallout1">
          <a:avLst/>
        </a:prstGeom>
        <a:solidFill>
          <a:schemeClr val="accent2">
            <a:lumMod val="40000"/>
            <a:lumOff val="60000"/>
            <a:alpha val="59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>
              <a:solidFill>
                <a:schemeClr val="accent2">
                  <a:lumMod val="75000"/>
                </a:schemeClr>
              </a:solidFill>
            </a:rPr>
            <a:t>эти</a:t>
          </a:r>
          <a:r>
            <a:rPr lang="ru-RU" sz="1400" baseline="0">
              <a:solidFill>
                <a:schemeClr val="accent2">
                  <a:lumMod val="75000"/>
                </a:schemeClr>
              </a:solidFill>
            </a:rPr>
            <a:t> поля - это проверка возможности отгрузки по кредитного лимиту</a:t>
          </a:r>
          <a:endParaRPr lang="ru-RU" sz="14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635000</xdr:colOff>
      <xdr:row>2</xdr:row>
      <xdr:rowOff>95250</xdr:rowOff>
    </xdr:from>
    <xdr:to>
      <xdr:col>23</xdr:col>
      <xdr:colOff>571500</xdr:colOff>
      <xdr:row>9</xdr:row>
      <xdr:rowOff>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9899B479-BCB4-064A-AA35-F8833674BDCC}"/>
            </a:ext>
          </a:extLst>
        </xdr:cNvPr>
        <xdr:cNvSpPr/>
      </xdr:nvSpPr>
      <xdr:spPr>
        <a:xfrm>
          <a:off x="16319500" y="508000"/>
          <a:ext cx="3238500" cy="1349375"/>
        </a:xfrm>
        <a:prstGeom prst="rect">
          <a:avLst/>
        </a:prstGeom>
        <a:noFill/>
        <a:ln w="28575">
          <a:solidFill>
            <a:schemeClr val="accent2">
              <a:lumMod val="60000"/>
              <a:lumOff val="40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723900</xdr:colOff>
      <xdr:row>15</xdr:row>
      <xdr:rowOff>73025</xdr:rowOff>
    </xdr:from>
    <xdr:to>
      <xdr:col>26</xdr:col>
      <xdr:colOff>619125</xdr:colOff>
      <xdr:row>19</xdr:row>
      <xdr:rowOff>79375</xdr:rowOff>
    </xdr:to>
    <xdr:sp macro="" textlink="">
      <xdr:nvSpPr>
        <xdr:cNvPr id="7" name="Выноска 1 (граница и черта) 6">
          <a:extLst>
            <a:ext uri="{FF2B5EF4-FFF2-40B4-BE49-F238E27FC236}">
              <a16:creationId xmlns:a16="http://schemas.microsoft.com/office/drawing/2014/main" id="{4511289B-3BEF-2E4B-9BE5-CA621B0FCA80}"/>
            </a:ext>
          </a:extLst>
        </xdr:cNvPr>
        <xdr:cNvSpPr/>
      </xdr:nvSpPr>
      <xdr:spPr>
        <a:xfrm>
          <a:off x="19710400" y="3168650"/>
          <a:ext cx="2371725" cy="831850"/>
        </a:xfrm>
        <a:prstGeom prst="accentBorderCallout1">
          <a:avLst>
            <a:gd name="adj1" fmla="val 18750"/>
            <a:gd name="adj2" fmla="val -8333"/>
            <a:gd name="adj3" fmla="val -200133"/>
            <a:gd name="adj4" fmla="val -189745"/>
          </a:avLst>
        </a:prstGeom>
        <a:solidFill>
          <a:srgbClr val="00B050">
            <a:alpha val="27000"/>
          </a:srgb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>
              <a:solidFill>
                <a:schemeClr val="accent6">
                  <a:lumMod val="75000"/>
                </a:schemeClr>
              </a:solidFill>
            </a:rPr>
            <a:t>эти</a:t>
          </a:r>
          <a:r>
            <a:rPr lang="ru-RU" sz="1400" baseline="0">
              <a:solidFill>
                <a:schemeClr val="accent6">
                  <a:lumMod val="75000"/>
                </a:schemeClr>
              </a:solidFill>
            </a:rPr>
            <a:t> поля - это проверка возможности номенклатурной отсрочки</a:t>
          </a:r>
          <a:endParaRPr lang="ru-RU" sz="14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15</xdr:col>
      <xdr:colOff>803275</xdr:colOff>
      <xdr:row>2</xdr:row>
      <xdr:rowOff>120651</xdr:rowOff>
    </xdr:from>
    <xdr:to>
      <xdr:col>19</xdr:col>
      <xdr:colOff>555625</xdr:colOff>
      <xdr:row>7</xdr:row>
      <xdr:rowOff>15876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101AFF5A-2448-9545-9668-F68B2A9E751D}"/>
            </a:ext>
          </a:extLst>
        </xdr:cNvPr>
        <xdr:cNvSpPr/>
      </xdr:nvSpPr>
      <xdr:spPr>
        <a:xfrm>
          <a:off x="13185775" y="533401"/>
          <a:ext cx="3054350" cy="927100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03.884610069443" createdVersion="6" refreshedVersion="6" minRefreshableVersion="3" recordCount="9" xr:uid="{0BBA50F6-A404-C342-824D-69FCA338F708}">
  <cacheSource type="worksheet">
    <worksheetSource ref="G32:J41" sheet="Операция Продажа №6"/>
  </cacheSource>
  <cacheFields count="4">
    <cacheField name="Дата" numFmtId="16">
      <sharedItems containsSemiMixedTypes="0" containsNonDate="0" containsDate="1" containsString="0" minDate="2019-08-01T00:00:00" maxDate="2019-09-01T00:00:00"/>
    </cacheField>
    <cacheField name="Операция" numFmtId="0">
      <sharedItems count="9">
        <s v="Продажа №1"/>
        <s v="Оплата №1"/>
        <s v="Продажа №2"/>
        <s v="Продажа №5"/>
        <s v="Оплата №2"/>
        <s v="Оплата №3"/>
        <s v="Продажа №3"/>
        <s v="Продажа №4"/>
        <s v="Оплата №4"/>
      </sharedItems>
    </cacheField>
    <cacheField name="Клиент" numFmtId="0">
      <sharedItems count="4">
        <s v="Клиент_1"/>
        <s v="Клиент_2"/>
        <s v="Клиент_3"/>
        <s v="Клиент_4" u="1"/>
      </sharedItems>
    </cacheField>
    <cacheField name="Сумма" numFmtId="164">
      <sharedItems containsSemiMixedTypes="0" containsString="0" containsNumber="1" containsInteger="1" minValue="-6400000" maxValue="4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04.583872222225" createdVersion="6" refreshedVersion="6" minRefreshableVersion="3" recordCount="9" xr:uid="{C6D579BD-B7EC-B445-B0CD-25B55987479C}">
  <cacheSource type="worksheet">
    <worksheetSource ref="H3:K12" sheet="Отчеты"/>
  </cacheSource>
  <cacheFields count="4">
    <cacheField name="Дата" numFmtId="16">
      <sharedItems containsSemiMixedTypes="0" containsNonDate="0" containsDate="1" containsString="0" minDate="2019-08-01T00:00:00" maxDate="2019-09-01T00:00:00"/>
    </cacheField>
    <cacheField name="Операция" numFmtId="0">
      <sharedItems count="9">
        <s v="Продажа №1"/>
        <s v="Оплата №1"/>
        <s v="Продажа №2"/>
        <s v="Продажа №5"/>
        <s v="Оплата №2"/>
        <s v="Оплата №3"/>
        <s v="Продажа №3"/>
        <s v="Продажа №4"/>
        <s v="Оплата №4"/>
      </sharedItems>
    </cacheField>
    <cacheField name="Клиент" numFmtId="0">
      <sharedItems count="3">
        <s v="Клиент_1"/>
        <s v="Клиент_2"/>
        <s v="Клиент_3"/>
      </sharedItems>
    </cacheField>
    <cacheField name="Сумма" numFmtId="164">
      <sharedItems containsSemiMixedTypes="0" containsString="0" containsNumber="1" containsInteger="1" minValue="-6400000" maxValue="4000000" count="8">
        <n v="1000000"/>
        <n v="-1000000"/>
        <n v="800000"/>
        <n v="4000000"/>
        <n v="-1300000"/>
        <n v="-6400000"/>
        <n v="2000000"/>
        <n v="-4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04.584055092593" createdVersion="6" refreshedVersion="6" minRefreshableVersion="3" recordCount="5" xr:uid="{91E1517F-9838-D746-9FD9-F4E7042EE42A}">
  <cacheSource type="worksheet">
    <worksheetSource ref="M3:R8" sheet="Отчеты"/>
  </cacheSource>
  <cacheFields count="6">
    <cacheField name="Дата" numFmtId="14">
      <sharedItems containsSemiMixedTypes="0" containsNonDate="0" containsDate="1" containsString="0" minDate="2019-08-01T00:00:00" maxDate="2019-08-25T00:00:00"/>
    </cacheField>
    <cacheField name="Операция" numFmtId="0">
      <sharedItems count="5">
        <s v="Продажа №1"/>
        <s v="Продажа №2"/>
        <s v="Продажа №3"/>
        <s v="Продажа №4"/>
        <s v="Продажа №5"/>
      </sharedItems>
    </cacheField>
    <cacheField name="ТОВАР" numFmtId="0">
      <sharedItems count="3">
        <s v="Товар 2"/>
        <s v="Товар 1"/>
        <s v="Товар 3"/>
      </sharedItems>
    </cacheField>
    <cacheField name="Клиент" numFmtId="0">
      <sharedItems count="3">
        <s v="Клиент_1"/>
        <s v="Клиент_2"/>
        <s v="Клиент_3"/>
      </sharedItems>
    </cacheField>
    <cacheField name="Кол-во" numFmtId="0">
      <sharedItems containsSemiMixedTypes="0" containsString="0" containsNumber="1" containsInteger="1" minValue="2" maxValue="10" count="3">
        <n v="2"/>
        <n v="4"/>
        <n v="10"/>
      </sharedItems>
    </cacheField>
    <cacheField name="Сумма" numFmtId="164">
      <sharedItems containsSemiMixedTypes="0" containsString="0" containsNumber="1" containsInteger="1" minValue="800000" maxValue="4000000" count="4">
        <n v="1000000"/>
        <n v="800000"/>
        <n v="2000000"/>
        <n v="40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04.593551851853" createdVersion="6" refreshedVersion="6" minRefreshableVersion="3" recordCount="11" xr:uid="{C1180388-498B-044D-9727-02EFB93A27FB}">
  <cacheSource type="worksheet">
    <worksheetSource ref="C3:F14" sheet="Отчеты"/>
  </cacheSource>
  <cacheFields count="4">
    <cacheField name="Дата" numFmtId="16">
      <sharedItems containsSemiMixedTypes="0" containsNonDate="0" containsDate="1" containsString="0" minDate="2019-07-31T00:00:00" maxDate="2019-08-25T00:00:00"/>
    </cacheField>
    <cacheField name="Операция" numFmtId="0">
      <sharedItems count="8">
        <s v="Остатки №1"/>
        <s v="Продажа №1"/>
        <s v="Продажа №2"/>
        <s v="Продажа №3"/>
        <s v="Продажа №4"/>
        <s v="Продажа №5"/>
        <s v="Покупка №1"/>
        <s v="Покупка №2"/>
      </sharedItems>
    </cacheField>
    <cacheField name="Товар" numFmtId="0">
      <sharedItems count="3">
        <s v="Товар 1"/>
        <s v="Товар 2"/>
        <s v="Товар 3"/>
      </sharedItems>
    </cacheField>
    <cacheField name="кол-во" numFmtId="0">
      <sharedItems containsSemiMixedTypes="0" containsString="0" containsNumber="1" containsInteger="1" minValue="-1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d v="2019-08-01T00:00:00"/>
    <x v="0"/>
    <x v="0"/>
    <n v="1000000"/>
  </r>
  <r>
    <d v="2019-08-08T00:00:00"/>
    <x v="1"/>
    <x v="0"/>
    <n v="-1000000"/>
  </r>
  <r>
    <d v="2019-08-10T00:00:00"/>
    <x v="2"/>
    <x v="1"/>
    <n v="800000"/>
  </r>
  <r>
    <d v="2019-08-18T00:00:00"/>
    <x v="3"/>
    <x v="2"/>
    <n v="4000000"/>
  </r>
  <r>
    <d v="2019-08-10T00:00:00"/>
    <x v="4"/>
    <x v="1"/>
    <n v="-1300000"/>
  </r>
  <r>
    <d v="2019-08-19T00:00:00"/>
    <x v="5"/>
    <x v="2"/>
    <n v="-6400000"/>
  </r>
  <r>
    <d v="2019-08-20T00:00:00"/>
    <x v="6"/>
    <x v="2"/>
    <n v="2000000"/>
  </r>
  <r>
    <d v="2019-08-24T00:00:00"/>
    <x v="7"/>
    <x v="0"/>
    <n v="1000000"/>
  </r>
  <r>
    <d v="2019-08-31T00:00:00"/>
    <x v="8"/>
    <x v="0"/>
    <n v="-40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d v="2019-08-01T00:00:00"/>
    <x v="0"/>
    <x v="0"/>
    <x v="0"/>
  </r>
  <r>
    <d v="2019-08-08T00:00:00"/>
    <x v="1"/>
    <x v="0"/>
    <x v="1"/>
  </r>
  <r>
    <d v="2019-08-10T00:00:00"/>
    <x v="2"/>
    <x v="1"/>
    <x v="2"/>
  </r>
  <r>
    <d v="2019-08-18T00:00:00"/>
    <x v="3"/>
    <x v="2"/>
    <x v="3"/>
  </r>
  <r>
    <d v="2019-08-10T00:00:00"/>
    <x v="4"/>
    <x v="1"/>
    <x v="4"/>
  </r>
  <r>
    <d v="2019-08-19T00:00:00"/>
    <x v="5"/>
    <x v="2"/>
    <x v="5"/>
  </r>
  <r>
    <d v="2019-08-20T00:00:00"/>
    <x v="6"/>
    <x v="2"/>
    <x v="6"/>
  </r>
  <r>
    <d v="2019-08-24T00:00:00"/>
    <x v="7"/>
    <x v="0"/>
    <x v="0"/>
  </r>
  <r>
    <d v="2019-08-31T00:00:00"/>
    <x v="8"/>
    <x v="0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d v="2019-08-01T00:00:00"/>
    <x v="0"/>
    <x v="0"/>
    <x v="0"/>
    <x v="0"/>
    <x v="0"/>
  </r>
  <r>
    <d v="2019-08-10T00:00:00"/>
    <x v="1"/>
    <x v="1"/>
    <x v="1"/>
    <x v="0"/>
    <x v="1"/>
  </r>
  <r>
    <d v="2019-08-20T00:00:00"/>
    <x v="2"/>
    <x v="0"/>
    <x v="2"/>
    <x v="1"/>
    <x v="2"/>
  </r>
  <r>
    <d v="2019-08-24T00:00:00"/>
    <x v="3"/>
    <x v="0"/>
    <x v="0"/>
    <x v="0"/>
    <x v="0"/>
  </r>
  <r>
    <d v="2019-08-18T00:00:00"/>
    <x v="4"/>
    <x v="2"/>
    <x v="2"/>
    <x v="2"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d v="2019-07-31T00:00:00"/>
    <x v="0"/>
    <x v="0"/>
    <n v="3"/>
  </r>
  <r>
    <d v="2019-07-31T00:00:00"/>
    <x v="0"/>
    <x v="1"/>
    <n v="20"/>
  </r>
  <r>
    <d v="2019-07-31T00:00:00"/>
    <x v="0"/>
    <x v="2"/>
    <n v="10"/>
  </r>
  <r>
    <d v="2019-08-01T00:00:00"/>
    <x v="1"/>
    <x v="1"/>
    <n v="-2"/>
  </r>
  <r>
    <d v="2019-08-10T00:00:00"/>
    <x v="2"/>
    <x v="0"/>
    <n v="-2"/>
  </r>
  <r>
    <d v="2019-08-20T00:00:00"/>
    <x v="3"/>
    <x v="1"/>
    <n v="-4"/>
  </r>
  <r>
    <d v="2019-08-24T00:00:00"/>
    <x v="4"/>
    <x v="1"/>
    <n v="-2"/>
  </r>
  <r>
    <d v="2019-08-18T00:00:00"/>
    <x v="5"/>
    <x v="2"/>
    <n v="-10"/>
  </r>
  <r>
    <d v="2019-08-09T00:00:00"/>
    <x v="6"/>
    <x v="0"/>
    <n v="3"/>
  </r>
  <r>
    <d v="2019-08-02T00:00:00"/>
    <x v="7"/>
    <x v="1"/>
    <n v="20"/>
  </r>
  <r>
    <d v="2019-08-15T00:00:00"/>
    <x v="7"/>
    <x v="2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64AED-5309-7746-A562-08C96E900F19}" name="Сводная таблица1" cacheId="1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Y29:Z42" firstHeaderRow="1" firstDataRow="1" firstDataCol="1"/>
  <pivotFields count="4">
    <pivotField numFmtId="16" showAll="0"/>
    <pivotField axis="axisRow" showAll="0">
      <items count="10">
        <item x="1"/>
        <item x="4"/>
        <item x="5"/>
        <item x="8"/>
        <item x="0"/>
        <item x="2"/>
        <item x="6"/>
        <item x="7"/>
        <item x="3"/>
        <item t="default"/>
      </items>
    </pivotField>
    <pivotField axis="axisRow" showAll="0">
      <items count="5">
        <item x="0"/>
        <item x="1"/>
        <item x="2"/>
        <item m="1" x="3"/>
        <item t="default"/>
      </items>
    </pivotField>
    <pivotField dataField="1" numFmtId="164" showAll="0"/>
  </pivotFields>
  <rowFields count="2">
    <field x="2"/>
    <field x="1"/>
  </rowFields>
  <rowItems count="13">
    <i>
      <x/>
    </i>
    <i r="1">
      <x/>
    </i>
    <i r="1">
      <x v="3"/>
    </i>
    <i r="1">
      <x v="4"/>
    </i>
    <i r="1">
      <x v="7"/>
    </i>
    <i>
      <x v="1"/>
    </i>
    <i r="1">
      <x v="1"/>
    </i>
    <i r="1">
      <x v="5"/>
    </i>
    <i>
      <x v="2"/>
    </i>
    <i r="1">
      <x v="2"/>
    </i>
    <i r="1">
      <x v="6"/>
    </i>
    <i r="1">
      <x v="8"/>
    </i>
    <i t="grand">
      <x/>
    </i>
  </rowItems>
  <colItems count="1">
    <i/>
  </colItems>
  <dataFields count="1">
    <dataField name="Сумма, руб." fld="3" baseField="0" baseItem="0" numFmtId="164"/>
  </dataFields>
  <formats count="1">
    <format dxfId="2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21B8FC-B8EA-8847-9D79-4B7DB54E5AC3}" name="Сводная таблица2" cacheId="1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C19:D34" firstHeaderRow="1" firstDataRow="1" firstDataCol="1"/>
  <pivotFields count="4">
    <pivotField showAll="0"/>
    <pivotField axis="axisRow" showAll="0">
      <items count="9">
        <item x="0"/>
        <item x="6"/>
        <item x="7"/>
        <item x="1"/>
        <item x="2"/>
        <item x="3"/>
        <item x="4"/>
        <item x="5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2"/>
    <field x="1"/>
  </rowFields>
  <rowItems count="15">
    <i>
      <x/>
    </i>
    <i r="1">
      <x/>
    </i>
    <i r="1">
      <x v="1"/>
    </i>
    <i r="1">
      <x v="4"/>
    </i>
    <i>
      <x v="1"/>
    </i>
    <i r="1">
      <x/>
    </i>
    <i r="1">
      <x v="2"/>
    </i>
    <i r="1">
      <x v="3"/>
    </i>
    <i r="1">
      <x v="5"/>
    </i>
    <i r="1">
      <x v="6"/>
    </i>
    <i>
      <x v="2"/>
    </i>
    <i r="1">
      <x/>
    </i>
    <i r="1">
      <x v="2"/>
    </i>
    <i r="1">
      <x v="7"/>
    </i>
    <i t="grand">
      <x/>
    </i>
  </rowItems>
  <colItems count="1">
    <i/>
  </colItems>
  <dataFields count="1">
    <dataField name="Кол-во, шт" fld="3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7030CF-9E92-2D40-9612-C9BF0B75813E}" name="Сводная таблица4" cacheId="1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M19:Q25" firstHeaderRow="0" firstDataRow="1" firstDataCol="3"/>
  <pivotFields count="6">
    <pivotField compact="0" numFmtId="14" outline="0" showAll="0"/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4">
        <item x="1"/>
        <item x="0"/>
        <item x="2"/>
        <item t="default"/>
      </items>
    </pivotField>
    <pivotField axis="axisRow" compact="0" outline="0" showAll="0" defaultSubtotal="0">
      <items count="3">
        <item x="0"/>
        <item x="1"/>
        <item x="2"/>
      </items>
    </pivotField>
    <pivotField dataField="1" compact="0" outline="0" showAll="0">
      <items count="4">
        <item x="0"/>
        <item x="1"/>
        <item x="2"/>
        <item t="default"/>
      </items>
    </pivotField>
    <pivotField dataField="1" compact="0" numFmtId="164" outline="0" showAll="0">
      <items count="5">
        <item x="1"/>
        <item x="0"/>
        <item x="2"/>
        <item x="3"/>
        <item t="default"/>
      </items>
    </pivotField>
  </pivotFields>
  <rowFields count="3">
    <field x="1"/>
    <field x="3"/>
    <field x="2"/>
  </rowFields>
  <rowItems count="6">
    <i>
      <x/>
      <x/>
      <x v="1"/>
    </i>
    <i>
      <x v="1"/>
      <x v="1"/>
      <x/>
    </i>
    <i>
      <x v="2"/>
      <x v="2"/>
      <x v="1"/>
    </i>
    <i>
      <x v="3"/>
      <x/>
      <x v="1"/>
    </i>
    <i>
      <x v="4"/>
      <x v="2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-во, шт" fld="4" baseField="0" baseItem="0"/>
    <dataField name="Сумма, руб." fld="5" baseField="0" baseItem="0" numFmtId="164"/>
  </dataFields>
  <formats count="1">
    <format dxfId="0">
      <pivotArea outline="0" fieldPosition="0">
        <references count="1">
          <reference field="4294967294" count="1" selected="0">
            <x v="1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7D3C6-84AD-834F-B230-C0CABF7851DE}" name="Сводная таблица3" cacheId="1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H19:I32" firstHeaderRow="1" firstDataRow="1" firstDataCol="1"/>
  <pivotFields count="4">
    <pivotField numFmtId="16" showAll="0"/>
    <pivotField axis="axisRow" showAll="0">
      <items count="10">
        <item x="1"/>
        <item x="4"/>
        <item x="5"/>
        <item x="8"/>
        <item x="0"/>
        <item x="2"/>
        <item x="6"/>
        <item x="7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4" showAll="0">
      <items count="9">
        <item x="5"/>
        <item x="4"/>
        <item x="1"/>
        <item x="7"/>
        <item x="2"/>
        <item x="0"/>
        <item x="6"/>
        <item x="3"/>
        <item t="default"/>
      </items>
    </pivotField>
  </pivotFields>
  <rowFields count="2">
    <field x="2"/>
    <field x="1"/>
  </rowFields>
  <rowItems count="13">
    <i>
      <x/>
    </i>
    <i r="1">
      <x/>
    </i>
    <i r="1">
      <x v="3"/>
    </i>
    <i r="1">
      <x v="4"/>
    </i>
    <i r="1">
      <x v="7"/>
    </i>
    <i>
      <x v="1"/>
    </i>
    <i r="1">
      <x v="1"/>
    </i>
    <i r="1">
      <x v="5"/>
    </i>
    <i>
      <x v="2"/>
    </i>
    <i r="1">
      <x v="2"/>
    </i>
    <i r="1">
      <x v="6"/>
    </i>
    <i r="1">
      <x v="8"/>
    </i>
    <i t="grand">
      <x/>
    </i>
  </rowItems>
  <colItems count="1">
    <i/>
  </colItems>
  <dataFields count="1">
    <dataField name="Сумма, руб" fld="3" baseField="0" baseItem="0" numFmtId="164"/>
  </dataFields>
  <formats count="1">
    <format dxfId="1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C7F3-E085-7446-B706-40D3D8938D7F}">
  <dimension ref="B53:B59"/>
  <sheetViews>
    <sheetView showGridLines="0" tabSelected="1" zoomScale="80" zoomScaleNormal="80" workbookViewId="0"/>
  </sheetViews>
  <sheetFormatPr baseColWidth="10" defaultRowHeight="16" x14ac:dyDescent="0.2"/>
  <sheetData>
    <row r="53" spans="2:2" ht="21" x14ac:dyDescent="0.25">
      <c r="B53" s="83"/>
    </row>
    <row r="54" spans="2:2" ht="21" x14ac:dyDescent="0.25">
      <c r="B54" s="84"/>
    </row>
    <row r="55" spans="2:2" ht="21" x14ac:dyDescent="0.25">
      <c r="B55" s="84"/>
    </row>
    <row r="56" spans="2:2" ht="21" x14ac:dyDescent="0.25">
      <c r="B56" s="84"/>
    </row>
    <row r="57" spans="2:2" ht="21" x14ac:dyDescent="0.25">
      <c r="B57" s="84"/>
    </row>
    <row r="58" spans="2:2" ht="21" x14ac:dyDescent="0.25">
      <c r="B58" s="84"/>
    </row>
    <row r="59" spans="2:2" ht="21" x14ac:dyDescent="0.25">
      <c r="B59" s="8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2D627-0956-5E42-8417-D52C2EF04E8D}">
  <dimension ref="A1"/>
  <sheetViews>
    <sheetView showGridLines="0" zoomScale="80" zoomScaleNormal="80" workbookViewId="0">
      <selection activeCell="AA32" sqref="AA32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CC09-FCD1-D244-882E-B1E9B2E4E7F2}">
  <dimension ref="B1:AP72"/>
  <sheetViews>
    <sheetView showGridLines="0" zoomScale="80" zoomScaleNormal="80" workbookViewId="0">
      <selection activeCell="G13" sqref="G13:H13"/>
    </sheetView>
  </sheetViews>
  <sheetFormatPr baseColWidth="10" defaultRowHeight="16" x14ac:dyDescent="0.2"/>
  <cols>
    <col min="1" max="1" width="4" customWidth="1"/>
    <col min="2" max="2" width="12.5" bestFit="1" customWidth="1"/>
    <col min="3" max="3" width="12.5" customWidth="1"/>
    <col min="4" max="4" width="9.83203125" customWidth="1"/>
    <col min="5" max="5" width="16.1640625" customWidth="1"/>
    <col min="6" max="6" width="16" customWidth="1"/>
    <col min="7" max="8" width="13.83203125" customWidth="1"/>
    <col min="9" max="9" width="15.6640625" customWidth="1"/>
    <col min="10" max="10" width="19" customWidth="1"/>
    <col min="11" max="11" width="13.5" customWidth="1"/>
    <col min="12" max="12" width="15.1640625" customWidth="1"/>
    <col min="13" max="13" width="14" customWidth="1"/>
    <col min="14" max="14" width="21.6640625" customWidth="1"/>
    <col min="15" max="15" width="13.83203125" bestFit="1" customWidth="1"/>
    <col min="16" max="16" width="15.6640625" customWidth="1"/>
    <col min="17" max="17" width="19.6640625" customWidth="1"/>
    <col min="18" max="18" width="14.1640625" customWidth="1"/>
    <col min="19" max="19" width="14.83203125" customWidth="1"/>
    <col min="20" max="20" width="13.33203125" customWidth="1"/>
    <col min="21" max="21" width="12.83203125" customWidth="1"/>
    <col min="22" max="22" width="13.5" customWidth="1"/>
    <col min="25" max="25" width="18.5" bestFit="1" customWidth="1"/>
    <col min="26" max="26" width="22.33203125" bestFit="1" customWidth="1"/>
    <col min="28" max="28" width="18.33203125" bestFit="1" customWidth="1"/>
    <col min="29" max="29" width="12.5" bestFit="1" customWidth="1"/>
  </cols>
  <sheetData>
    <row r="1" spans="3:36" ht="16" customHeight="1" x14ac:dyDescent="0.2"/>
    <row r="2" spans="3:36" ht="19" x14ac:dyDescent="0.25">
      <c r="D2" s="125" t="s">
        <v>46</v>
      </c>
      <c r="E2" s="126"/>
      <c r="F2" s="126"/>
      <c r="G2" s="126"/>
      <c r="H2" s="127"/>
      <c r="J2" s="121" t="s">
        <v>63</v>
      </c>
      <c r="K2" s="122"/>
      <c r="L2" s="123"/>
      <c r="N2" s="121" t="s">
        <v>49</v>
      </c>
      <c r="O2" s="122"/>
      <c r="P2" s="123"/>
    </row>
    <row r="3" spans="3:36" ht="16" customHeight="1" x14ac:dyDescent="0.25">
      <c r="D3" s="13" t="s">
        <v>33</v>
      </c>
      <c r="E3" s="5" t="s">
        <v>11</v>
      </c>
      <c r="F3" s="5" t="s">
        <v>30</v>
      </c>
      <c r="G3" s="5" t="s">
        <v>39</v>
      </c>
      <c r="H3" s="14" t="s">
        <v>29</v>
      </c>
      <c r="J3" s="13" t="s">
        <v>33</v>
      </c>
      <c r="K3" s="5" t="s">
        <v>5</v>
      </c>
      <c r="L3" s="14" t="s">
        <v>7</v>
      </c>
      <c r="N3" s="13" t="s">
        <v>5</v>
      </c>
      <c r="O3" s="5" t="s">
        <v>12</v>
      </c>
      <c r="P3" s="14" t="s">
        <v>50</v>
      </c>
      <c r="R3" s="128" t="s">
        <v>56</v>
      </c>
      <c r="S3" s="129"/>
      <c r="T3" s="129"/>
      <c r="U3" s="129"/>
      <c r="V3" s="130"/>
    </row>
    <row r="4" spans="3:36" ht="16" customHeight="1" x14ac:dyDescent="0.2">
      <c r="D4" s="56">
        <f>H4-365/2</f>
        <v>43556.5</v>
      </c>
      <c r="E4" s="44" t="s">
        <v>28</v>
      </c>
      <c r="F4" s="58">
        <v>1000000</v>
      </c>
      <c r="G4" s="44">
        <v>10</v>
      </c>
      <c r="H4" s="59">
        <v>43739</v>
      </c>
      <c r="J4" s="56">
        <v>43466</v>
      </c>
      <c r="K4" s="44" t="s">
        <v>8</v>
      </c>
      <c r="L4" s="47">
        <v>200000</v>
      </c>
      <c r="N4" s="46" t="s">
        <v>8</v>
      </c>
      <c r="O4" s="44" t="s">
        <v>16</v>
      </c>
      <c r="P4" s="47">
        <v>30</v>
      </c>
      <c r="R4" s="13" t="s">
        <v>57</v>
      </c>
      <c r="S4" s="5" t="s">
        <v>4</v>
      </c>
      <c r="T4" s="5" t="s">
        <v>11</v>
      </c>
      <c r="U4" s="5" t="s">
        <v>58</v>
      </c>
      <c r="V4" s="14" t="s">
        <v>6</v>
      </c>
    </row>
    <row r="5" spans="3:36" ht="16" customHeight="1" x14ac:dyDescent="0.2">
      <c r="D5" s="60">
        <f>H5-365/2</f>
        <v>43617.5</v>
      </c>
      <c r="E5" s="45" t="s">
        <v>51</v>
      </c>
      <c r="F5" s="61">
        <v>4000000</v>
      </c>
      <c r="G5" s="45">
        <v>30</v>
      </c>
      <c r="H5" s="62">
        <v>43800</v>
      </c>
      <c r="J5" s="56">
        <v>43466</v>
      </c>
      <c r="K5" s="44" t="s">
        <v>9</v>
      </c>
      <c r="L5" s="47">
        <v>500000</v>
      </c>
      <c r="N5" s="46" t="s">
        <v>9</v>
      </c>
      <c r="O5" s="44" t="s">
        <v>20</v>
      </c>
      <c r="P5" s="47">
        <v>0</v>
      </c>
      <c r="R5" s="56">
        <v>43678</v>
      </c>
      <c r="S5" s="44" t="s">
        <v>40</v>
      </c>
      <c r="T5" s="67" t="s">
        <v>28</v>
      </c>
      <c r="U5" s="68">
        <v>43688</v>
      </c>
      <c r="V5" s="47">
        <v>1000000</v>
      </c>
    </row>
    <row r="6" spans="3:36" ht="16" customHeight="1" x14ac:dyDescent="0.2">
      <c r="J6" s="60">
        <v>43466</v>
      </c>
      <c r="K6" s="45" t="s">
        <v>10</v>
      </c>
      <c r="L6" s="49">
        <v>400000</v>
      </c>
      <c r="N6" s="48" t="s">
        <v>10</v>
      </c>
      <c r="O6" s="45" t="s">
        <v>20</v>
      </c>
      <c r="P6" s="49">
        <v>0</v>
      </c>
      <c r="Q6" s="6"/>
      <c r="R6" s="56">
        <v>43701</v>
      </c>
      <c r="S6" s="63" t="s">
        <v>43</v>
      </c>
      <c r="T6" s="63" t="s">
        <v>28</v>
      </c>
      <c r="U6" s="69">
        <v>43711</v>
      </c>
      <c r="V6" s="47">
        <v>1000000</v>
      </c>
    </row>
    <row r="7" spans="3:36" ht="16" customHeight="1" x14ac:dyDescent="0.2">
      <c r="L7" s="7"/>
      <c r="M7" s="7"/>
      <c r="N7" s="7"/>
      <c r="R7" s="56">
        <v>43685</v>
      </c>
      <c r="S7" s="44" t="s">
        <v>35</v>
      </c>
      <c r="T7" s="44" t="s">
        <v>28</v>
      </c>
      <c r="U7" s="69"/>
      <c r="V7" s="47">
        <v>-1000000</v>
      </c>
    </row>
    <row r="8" spans="3:36" x14ac:dyDescent="0.2">
      <c r="M8">
        <f>IF(G13="только номенклатурная отсрочка",1,2)</f>
        <v>2</v>
      </c>
      <c r="R8" s="64" t="s">
        <v>64</v>
      </c>
      <c r="S8" s="65" t="s">
        <v>64</v>
      </c>
      <c r="T8" s="65" t="s">
        <v>64</v>
      </c>
      <c r="U8" s="65" t="s">
        <v>64</v>
      </c>
      <c r="V8" s="66" t="s">
        <v>64</v>
      </c>
    </row>
    <row r="9" spans="3:36" x14ac:dyDescent="0.2">
      <c r="R9" s="56">
        <v>43687</v>
      </c>
      <c r="S9" s="44" t="s">
        <v>41</v>
      </c>
      <c r="T9" s="69" t="s">
        <v>31</v>
      </c>
      <c r="U9" s="69">
        <v>43687</v>
      </c>
      <c r="V9" s="47">
        <v>800000</v>
      </c>
    </row>
    <row r="10" spans="3:36" ht="20" customHeight="1" thickBot="1" x14ac:dyDescent="0.3">
      <c r="C10" s="2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2"/>
      <c r="R10" s="56">
        <v>43687</v>
      </c>
      <c r="S10" s="44" t="s">
        <v>36</v>
      </c>
      <c r="T10" s="69" t="s">
        <v>31</v>
      </c>
      <c r="U10" s="69"/>
      <c r="V10" s="47">
        <v>-1300000</v>
      </c>
      <c r="AA10" s="2"/>
      <c r="AD10" s="2"/>
      <c r="AE10" s="2"/>
      <c r="AF10" s="2"/>
      <c r="AG10" s="2"/>
      <c r="AH10" s="2"/>
      <c r="AI10" s="2"/>
      <c r="AJ10" s="2"/>
    </row>
    <row r="11" spans="3:36" ht="21" customHeight="1" thickTop="1" thickBot="1" x14ac:dyDescent="0.35">
      <c r="C11" s="2"/>
      <c r="D11" s="88" t="s">
        <v>61</v>
      </c>
      <c r="E11" s="89"/>
      <c r="F11" s="89"/>
      <c r="G11" s="95" t="s">
        <v>17</v>
      </c>
      <c r="H11" s="96"/>
      <c r="I11" s="97">
        <v>43709</v>
      </c>
      <c r="J11" s="98"/>
      <c r="K11" s="82"/>
      <c r="L11" s="131" t="str">
        <f>IF(OR($O$17="отгрузка возможна",$K$16="отгрузка возможна"),"Операция проведена в системе","Операция не проведена")</f>
        <v>Операция проведена в системе</v>
      </c>
      <c r="M11" s="131"/>
      <c r="N11" s="131"/>
      <c r="O11" s="82"/>
      <c r="P11" s="20"/>
      <c r="Q11" s="2"/>
      <c r="R11" s="64" t="s">
        <v>64</v>
      </c>
      <c r="S11" s="65" t="s">
        <v>64</v>
      </c>
      <c r="T11" s="65" t="s">
        <v>64</v>
      </c>
      <c r="U11" s="65" t="s">
        <v>64</v>
      </c>
      <c r="V11" s="66" t="s">
        <v>64</v>
      </c>
      <c r="AA11" s="2"/>
      <c r="AD11" s="2"/>
      <c r="AE11" s="2"/>
      <c r="AF11" s="2"/>
      <c r="AG11" s="2"/>
      <c r="AH11" s="2"/>
      <c r="AI11" s="2"/>
      <c r="AJ11" s="2"/>
    </row>
    <row r="12" spans="3:36" ht="21" customHeight="1" thickTop="1" thickBot="1" x14ac:dyDescent="0.35">
      <c r="C12" s="2"/>
      <c r="D12" s="75"/>
      <c r="E12" s="76"/>
      <c r="F12" s="76"/>
      <c r="G12" s="77"/>
      <c r="H12" s="78"/>
      <c r="I12" s="79"/>
      <c r="J12" s="80"/>
      <c r="K12" s="41"/>
      <c r="L12" s="41"/>
      <c r="M12" s="41"/>
      <c r="N12" s="41"/>
      <c r="O12" s="41"/>
      <c r="P12" s="42"/>
      <c r="Q12" s="2"/>
      <c r="R12" s="56">
        <v>43695</v>
      </c>
      <c r="S12" s="44" t="s">
        <v>44</v>
      </c>
      <c r="T12" s="69" t="s">
        <v>32</v>
      </c>
      <c r="U12" s="69">
        <v>43695</v>
      </c>
      <c r="V12" s="47">
        <v>4000000</v>
      </c>
      <c r="AA12" s="2"/>
      <c r="AD12" s="2"/>
      <c r="AE12" s="2"/>
      <c r="AF12" s="2"/>
      <c r="AG12" s="2"/>
      <c r="AH12" s="2"/>
      <c r="AI12" s="2"/>
      <c r="AJ12" s="2"/>
    </row>
    <row r="13" spans="3:36" ht="21" customHeight="1" thickTop="1" thickBot="1" x14ac:dyDescent="0.35">
      <c r="C13" s="2"/>
      <c r="D13" s="43"/>
      <c r="E13" s="99" t="s">
        <v>27</v>
      </c>
      <c r="F13" s="100"/>
      <c r="G13" s="93" t="s">
        <v>62</v>
      </c>
      <c r="H13" s="94"/>
      <c r="I13" s="99" t="s">
        <v>65</v>
      </c>
      <c r="J13" s="100"/>
      <c r="K13" s="132" t="str">
        <f>IF(G13="только номенклатурная отсрочка",-SUMIFS($J$33:$J$71,$I$33:$I$71,G14),"не используется")</f>
        <v>не используется</v>
      </c>
      <c r="L13" s="133"/>
      <c r="M13" s="99" t="s">
        <v>15</v>
      </c>
      <c r="N13" s="100"/>
      <c r="O13" s="113">
        <f>IF($G$13="только кредитный лимит",IFERROR(VLOOKUP(G14,$E$3:$H$5,2,FALSE),0),"не используется")</f>
        <v>1000000</v>
      </c>
      <c r="P13" s="114"/>
      <c r="Q13" s="2"/>
      <c r="R13" s="56">
        <v>43696</v>
      </c>
      <c r="S13" s="44" t="s">
        <v>37</v>
      </c>
      <c r="T13" s="69" t="s">
        <v>32</v>
      </c>
      <c r="U13" s="69"/>
      <c r="V13" s="47">
        <v>-6400000</v>
      </c>
      <c r="AA13" s="2"/>
      <c r="AD13" s="2"/>
      <c r="AE13" s="2"/>
      <c r="AF13" s="2"/>
      <c r="AG13" s="2"/>
      <c r="AH13" s="2"/>
      <c r="AI13" s="2"/>
      <c r="AJ13" s="2"/>
    </row>
    <row r="14" spans="3:36" ht="21" customHeight="1" thickTop="1" thickBot="1" x14ac:dyDescent="0.35">
      <c r="C14" s="2"/>
      <c r="D14" s="43"/>
      <c r="E14" s="110" t="s">
        <v>11</v>
      </c>
      <c r="F14" s="110"/>
      <c r="G14" s="111" t="s">
        <v>28</v>
      </c>
      <c r="H14" s="112"/>
      <c r="I14" s="110" t="s">
        <v>67</v>
      </c>
      <c r="J14" s="100"/>
      <c r="K14" s="119" t="str">
        <f>IF(G13="только номенклатурная отсрочка",O26,"не используется")</f>
        <v>не используется</v>
      </c>
      <c r="L14" s="120"/>
      <c r="M14" s="99" t="s">
        <v>65</v>
      </c>
      <c r="N14" s="100"/>
      <c r="O14" s="113">
        <f>IF($G$13="только кредитный лимит",-SUMIFS($J$33:$J$71,$I$33:$I$71,G14),"не используется")</f>
        <v>-600000</v>
      </c>
      <c r="P14" s="114"/>
      <c r="Q14" s="2"/>
      <c r="R14" s="56">
        <v>43697</v>
      </c>
      <c r="S14" s="44" t="s">
        <v>42</v>
      </c>
      <c r="T14" s="69" t="s">
        <v>32</v>
      </c>
      <c r="U14" s="69">
        <v>43697</v>
      </c>
      <c r="V14" s="47">
        <v>2000000</v>
      </c>
      <c r="AA14" s="2"/>
      <c r="AD14" s="2"/>
      <c r="AE14" s="2"/>
      <c r="AF14" s="2"/>
      <c r="AG14" s="2"/>
      <c r="AH14" s="2"/>
      <c r="AI14" s="2"/>
      <c r="AJ14" s="2"/>
    </row>
    <row r="15" spans="3:36" ht="19" thickTop="1" thickBot="1" x14ac:dyDescent="0.25">
      <c r="C15" s="2"/>
      <c r="D15" s="21"/>
      <c r="E15" s="86"/>
      <c r="F15" s="86"/>
      <c r="G15" s="86"/>
      <c r="H15" s="86"/>
      <c r="I15" s="110" t="s">
        <v>24</v>
      </c>
      <c r="J15" s="100"/>
      <c r="K15" s="119" t="str">
        <f>IF(G13="только номенклатурная отсрочка",H26,"не используется")</f>
        <v>не используется</v>
      </c>
      <c r="L15" s="120"/>
      <c r="M15" s="99" t="s">
        <v>77</v>
      </c>
      <c r="N15" s="100"/>
      <c r="O15" s="113">
        <f>IF($G$13="только номенклатурная отсрочка","не используется",O13+O14)</f>
        <v>400000</v>
      </c>
      <c r="P15" s="114"/>
      <c r="Q15" s="2"/>
      <c r="R15" s="64" t="s">
        <v>64</v>
      </c>
      <c r="S15" s="65" t="s">
        <v>64</v>
      </c>
      <c r="T15" s="65" t="s">
        <v>64</v>
      </c>
      <c r="U15" s="65" t="s">
        <v>64</v>
      </c>
      <c r="V15" s="66" t="s">
        <v>64</v>
      </c>
      <c r="AA15" s="2"/>
      <c r="AD15" s="2"/>
      <c r="AE15" s="2"/>
      <c r="AF15" s="2"/>
      <c r="AG15" s="2"/>
      <c r="AH15" s="2"/>
      <c r="AI15" s="2"/>
      <c r="AJ15" s="2"/>
    </row>
    <row r="16" spans="3:36" ht="19" thickTop="1" thickBot="1" x14ac:dyDescent="0.25">
      <c r="C16" s="2"/>
      <c r="D16" s="21"/>
      <c r="E16" s="86"/>
      <c r="F16" s="86"/>
      <c r="G16" s="86"/>
      <c r="H16" s="86"/>
      <c r="I16" s="99" t="s">
        <v>68</v>
      </c>
      <c r="J16" s="100"/>
      <c r="K16" s="117" t="str">
        <f>IF(G13="только номенклатурная отсрочка",IF(K14+K13&gt;=K15,"отгрузка возможна","отгрузка не возможна"),"не используется")</f>
        <v>не используется</v>
      </c>
      <c r="L16" s="118"/>
      <c r="M16" s="99" t="s">
        <v>78</v>
      </c>
      <c r="N16" s="100"/>
      <c r="O16" s="113">
        <f>IF($G$13="только кредитный лимит",O15-H26,"не используется")</f>
        <v>0</v>
      </c>
      <c r="P16" s="114"/>
      <c r="Q16" s="2"/>
      <c r="R16" s="64" t="s">
        <v>64</v>
      </c>
      <c r="S16" s="65" t="s">
        <v>64</v>
      </c>
      <c r="T16" s="65" t="s">
        <v>64</v>
      </c>
      <c r="U16" s="65" t="s">
        <v>64</v>
      </c>
      <c r="V16" s="66" t="s">
        <v>64</v>
      </c>
      <c r="AA16" s="2"/>
      <c r="AD16" s="2"/>
      <c r="AE16" s="2"/>
      <c r="AF16" s="2"/>
      <c r="AG16" s="2"/>
      <c r="AH16" s="2"/>
      <c r="AI16" s="2"/>
      <c r="AJ16" s="2"/>
    </row>
    <row r="17" spans="2:42" ht="19" thickTop="1" thickBot="1" x14ac:dyDescent="0.25">
      <c r="C17" s="2"/>
      <c r="D17" s="21"/>
      <c r="E17" s="86"/>
      <c r="F17" s="86"/>
      <c r="G17" s="86"/>
      <c r="H17" s="86"/>
      <c r="I17" s="110" t="s">
        <v>76</v>
      </c>
      <c r="J17" s="100"/>
      <c r="K17" s="119" t="str">
        <f>IF(G13="только номенклатурная отсрочка",H26-O26,"не используется")</f>
        <v>не используется</v>
      </c>
      <c r="L17" s="120"/>
      <c r="M17" s="99" t="s">
        <v>66</v>
      </c>
      <c r="N17" s="100"/>
      <c r="O17" s="108" t="str">
        <f>IF($G$13="только кредитный лимит",IF(O16&lt;0,"отгрузка не возможна","отгрузка возможна"),"не используется")</f>
        <v>отгрузка возможна</v>
      </c>
      <c r="P17" s="109"/>
      <c r="Q17" s="2"/>
      <c r="R17" s="64" t="s">
        <v>64</v>
      </c>
      <c r="S17" s="65" t="s">
        <v>64</v>
      </c>
      <c r="T17" s="65" t="s">
        <v>64</v>
      </c>
      <c r="U17" s="65" t="s">
        <v>64</v>
      </c>
      <c r="V17" s="66" t="s">
        <v>64</v>
      </c>
      <c r="AA17" s="2"/>
      <c r="AD17" s="2"/>
      <c r="AE17" s="2"/>
      <c r="AF17" s="2"/>
      <c r="AG17" s="2"/>
      <c r="AH17" s="2"/>
      <c r="AI17" s="2"/>
      <c r="AJ17" s="2"/>
    </row>
    <row r="18" spans="2:42" ht="19" thickTop="1" thickBot="1" x14ac:dyDescent="0.25">
      <c r="C18" s="2"/>
      <c r="D18" s="21"/>
      <c r="E18" s="86"/>
      <c r="F18" s="86"/>
      <c r="G18" s="86"/>
      <c r="H18" s="86"/>
      <c r="I18" s="86"/>
      <c r="J18" s="86"/>
      <c r="K18" s="86"/>
      <c r="L18" s="86"/>
      <c r="M18" s="99" t="s">
        <v>25</v>
      </c>
      <c r="N18" s="100"/>
      <c r="O18" s="115">
        <f>IF($G$13="только номенклатурная отсрочка","не используется",IFERROR(VLOOKUP(G14,$E$3:$H$5,3,FALSE),0))</f>
        <v>10</v>
      </c>
      <c r="P18" s="116"/>
      <c r="Q18" s="2"/>
      <c r="R18" s="64" t="s">
        <v>64</v>
      </c>
      <c r="S18" s="65" t="s">
        <v>64</v>
      </c>
      <c r="T18" s="65" t="s">
        <v>64</v>
      </c>
      <c r="U18" s="65" t="s">
        <v>64</v>
      </c>
      <c r="V18" s="66" t="s">
        <v>64</v>
      </c>
      <c r="AA18" s="2"/>
      <c r="AD18" s="2"/>
      <c r="AE18" s="2"/>
      <c r="AF18" s="2"/>
      <c r="AG18" s="2"/>
      <c r="AH18" s="2"/>
      <c r="AI18" s="2"/>
      <c r="AJ18" s="2"/>
    </row>
    <row r="19" spans="2:42" ht="19" thickTop="1" thickBot="1" x14ac:dyDescent="0.25">
      <c r="C19" s="2"/>
      <c r="D19" s="21"/>
      <c r="E19" s="1"/>
      <c r="F19" s="1"/>
      <c r="G19" s="1"/>
      <c r="H19" s="1"/>
      <c r="I19" s="86"/>
      <c r="J19" s="86"/>
      <c r="K19" s="86"/>
      <c r="L19" s="86"/>
      <c r="M19" s="105" t="s">
        <v>26</v>
      </c>
      <c r="N19" s="100"/>
      <c r="O19" s="106">
        <f>IF($G$13="только номенклатурная отсрочка","не используется",I11+O18)</f>
        <v>43719</v>
      </c>
      <c r="P19" s="107"/>
      <c r="Q19" s="2"/>
      <c r="R19" s="64" t="s">
        <v>64</v>
      </c>
      <c r="S19" s="65" t="s">
        <v>64</v>
      </c>
      <c r="T19" s="65" t="s">
        <v>64</v>
      </c>
      <c r="U19" s="65" t="s">
        <v>64</v>
      </c>
      <c r="V19" s="66" t="s">
        <v>64</v>
      </c>
      <c r="AA19" s="2"/>
      <c r="AD19" s="2"/>
      <c r="AE19" s="2"/>
      <c r="AF19" s="2"/>
      <c r="AG19" s="2"/>
      <c r="AH19" s="2"/>
      <c r="AI19" s="2"/>
      <c r="AJ19" s="2"/>
    </row>
    <row r="20" spans="2:42" ht="18" thickTop="1" thickBot="1" x14ac:dyDescent="0.25">
      <c r="C20" s="2"/>
      <c r="D20" s="21"/>
      <c r="E20" s="101" t="s">
        <v>0</v>
      </c>
      <c r="F20" s="101"/>
      <c r="G20" s="101"/>
      <c r="H20" s="101"/>
      <c r="I20" s="101"/>
      <c r="J20" s="101"/>
      <c r="K20" s="81"/>
      <c r="L20" s="81"/>
      <c r="M20" s="81"/>
      <c r="N20" s="81"/>
      <c r="O20" s="81"/>
      <c r="P20" s="22"/>
      <c r="Q20" s="2"/>
      <c r="R20" s="64" t="s">
        <v>64</v>
      </c>
      <c r="S20" s="65" t="s">
        <v>64</v>
      </c>
      <c r="T20" s="65" t="s">
        <v>64</v>
      </c>
      <c r="U20" s="65" t="s">
        <v>64</v>
      </c>
      <c r="V20" s="66" t="s">
        <v>64</v>
      </c>
      <c r="AA20" s="2"/>
      <c r="AD20" s="2"/>
      <c r="AE20" s="2"/>
      <c r="AF20" s="2"/>
      <c r="AG20" s="2"/>
      <c r="AH20" s="2"/>
      <c r="AI20" s="2"/>
      <c r="AJ20" s="2"/>
    </row>
    <row r="21" spans="2:42" ht="34" thickTop="1" thickBot="1" x14ac:dyDescent="0.25">
      <c r="C21" s="2"/>
      <c r="D21" s="70" t="s">
        <v>1</v>
      </c>
      <c r="E21" s="71" t="s">
        <v>5</v>
      </c>
      <c r="F21" s="71" t="s">
        <v>2</v>
      </c>
      <c r="G21" s="71" t="s">
        <v>7</v>
      </c>
      <c r="H21" s="71" t="s">
        <v>6</v>
      </c>
      <c r="I21" s="71" t="s">
        <v>12</v>
      </c>
      <c r="J21" s="71" t="s">
        <v>21</v>
      </c>
      <c r="K21" s="71" t="s">
        <v>13</v>
      </c>
      <c r="L21" s="71" t="s">
        <v>19</v>
      </c>
      <c r="M21" s="71" t="s">
        <v>23</v>
      </c>
      <c r="N21" s="71" t="s">
        <v>22</v>
      </c>
      <c r="O21" s="71" t="s">
        <v>14</v>
      </c>
      <c r="P21" s="72" t="s">
        <v>18</v>
      </c>
      <c r="Q21" s="2"/>
      <c r="R21" s="64" t="s">
        <v>64</v>
      </c>
      <c r="S21" s="65" t="s">
        <v>64</v>
      </c>
      <c r="T21" s="65" t="s">
        <v>64</v>
      </c>
      <c r="U21" s="65" t="s">
        <v>64</v>
      </c>
      <c r="V21" s="66" t="s">
        <v>64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42" ht="16" customHeight="1" thickTop="1" x14ac:dyDescent="0.2">
      <c r="C22" s="2"/>
      <c r="D22" s="23">
        <v>1</v>
      </c>
      <c r="E22" s="15" t="s">
        <v>8</v>
      </c>
      <c r="F22" s="16">
        <v>2</v>
      </c>
      <c r="G22" s="17">
        <f>IFERROR(VLOOKUP(E22,$K$3:$L$6,2,FALSE),"")</f>
        <v>200000</v>
      </c>
      <c r="H22" s="17">
        <f>IFERROR(G22*F22,"")</f>
        <v>400000</v>
      </c>
      <c r="I22" s="18" t="str">
        <f>IFERROR(VLOOKUP(E22,$N$3:$P$6,2,FALSE),"")</f>
        <v>с отсрочкой</v>
      </c>
      <c r="J22" s="17">
        <f>IFERROR(VLOOKUP(E22,$N$3:$P$6,3,FALSE),"")</f>
        <v>30</v>
      </c>
      <c r="K22" s="19">
        <f>SUMIFS($E$33:$E$71,$D$33:$D$71,E22)</f>
        <v>4</v>
      </c>
      <c r="L22" s="17">
        <f>SUMIFS($P$33:$P$71,$N$33:$N$71,E22)</f>
        <v>2</v>
      </c>
      <c r="M22" s="17" t="str">
        <f>IFERROR(TRUNC(IF(K22/L22&gt;3,K22/L22*10,""),0),"")</f>
        <v/>
      </c>
      <c r="N22" s="17">
        <f>IF($G$13="только кредитный лимит",0,MAX(J22,M22))</f>
        <v>0</v>
      </c>
      <c r="O22" s="17">
        <f>IF($G$13="только кредитный лимит",0,IF(N22&gt;0,H22,""))</f>
        <v>0</v>
      </c>
      <c r="P22" s="24" t="str">
        <f>IF($G$13="только кредитный лимит","",IF(N22&gt;0,$I$11+N22,""))</f>
        <v/>
      </c>
      <c r="Q22" s="3"/>
      <c r="R22" s="64" t="s">
        <v>64</v>
      </c>
      <c r="S22" s="65" t="s">
        <v>64</v>
      </c>
      <c r="T22" s="65" t="s">
        <v>64</v>
      </c>
      <c r="U22" s="65" t="s">
        <v>64</v>
      </c>
      <c r="V22" s="66" t="s">
        <v>64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42" x14ac:dyDescent="0.2">
      <c r="C23" s="2"/>
      <c r="D23" s="25">
        <v>2</v>
      </c>
      <c r="E23" s="12" t="s">
        <v>9</v>
      </c>
      <c r="F23" s="16">
        <v>0</v>
      </c>
      <c r="G23" s="17">
        <f>IFERROR(VLOOKUP(E23,$K$3:$L$6,2,FALSE),"")</f>
        <v>500000</v>
      </c>
      <c r="H23" s="17">
        <f>IFERROR(G23*F23,"")</f>
        <v>0</v>
      </c>
      <c r="I23" s="18" t="str">
        <f>IFERROR(VLOOKUP(E23,$N$3:$P$6,2,FALSE),"")</f>
        <v>без отсрочки</v>
      </c>
      <c r="J23" s="17">
        <f>IFERROR(VLOOKUP(E23,$N$3:$P$6,3,FALSE),"")</f>
        <v>0</v>
      </c>
      <c r="K23" s="19">
        <f>SUMIFS($E$33:$E$71,$D$33:$D$71,E23)</f>
        <v>32</v>
      </c>
      <c r="L23" s="17">
        <f>SUMIFS($P$33:$P$71,$N$33:$N$71,E23)</f>
        <v>8</v>
      </c>
      <c r="M23" s="17">
        <f t="shared" ref="M23:M24" si="0">IFERROR(TRUNC(IF(K23/L23&gt;3,K23/L23*10,""),0),"")</f>
        <v>40</v>
      </c>
      <c r="N23" s="4">
        <f>IF($G$13="только кредитный лимит",0,MAX(J23,M23))</f>
        <v>0</v>
      </c>
      <c r="O23" s="4">
        <f>IF($G$13="только кредитный лимит",0,IF(N23&gt;0,H23,""))</f>
        <v>0</v>
      </c>
      <c r="P23" s="26" t="str">
        <f>IF($G$13="только кредитный лимит","",IF(N23&gt;0,$I$11+N23,""))</f>
        <v/>
      </c>
      <c r="Q23" s="3"/>
      <c r="R23" s="64" t="s">
        <v>64</v>
      </c>
      <c r="S23" s="65" t="s">
        <v>64</v>
      </c>
      <c r="T23" s="65" t="s">
        <v>64</v>
      </c>
      <c r="U23" s="65" t="s">
        <v>64</v>
      </c>
      <c r="V23" s="66" t="s">
        <v>64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42" x14ac:dyDescent="0.2">
      <c r="C24" s="2"/>
      <c r="D24" s="25">
        <v>3</v>
      </c>
      <c r="E24" s="12" t="s">
        <v>10</v>
      </c>
      <c r="F24" s="16">
        <v>0</v>
      </c>
      <c r="G24" s="17">
        <f>IFERROR(VLOOKUP(E24,$K$3:$L$6,2,FALSE),"")</f>
        <v>400000</v>
      </c>
      <c r="H24" s="17">
        <f>IFERROR(G24*F24,"")</f>
        <v>0</v>
      </c>
      <c r="I24" s="18" t="str">
        <f>IFERROR(VLOOKUP(E24,$N$3:$P$6,2,FALSE),"")</f>
        <v>без отсрочки</v>
      </c>
      <c r="J24" s="17">
        <f>IFERROR(VLOOKUP(E24,$N$3:$P$6,3,FALSE),"")</f>
        <v>0</v>
      </c>
      <c r="K24" s="19">
        <f>SUMIFS($E$33:$E$71,$D$33:$D$71,E24)</f>
        <v>20</v>
      </c>
      <c r="L24" s="17">
        <f>SUMIFS($P$33:$P$71,$N$33:$N$71,E24)</f>
        <v>10</v>
      </c>
      <c r="M24" s="17" t="str">
        <f t="shared" si="0"/>
        <v/>
      </c>
      <c r="N24" s="4">
        <f>IF($G$13="только кредитный лимит",0,MAX(J24,M24))</f>
        <v>0</v>
      </c>
      <c r="O24" s="4">
        <f>IF($G$13="только кредитный лимит",0,IF(N24&gt;0,H24,""))</f>
        <v>0</v>
      </c>
      <c r="P24" s="26" t="str">
        <f>IF($G$13="только кредитный лимит","",IF(N24&gt;0,$I$11+N24,""))</f>
        <v/>
      </c>
      <c r="Q24" s="3"/>
      <c r="R24" s="64" t="s">
        <v>64</v>
      </c>
      <c r="S24" s="65" t="s">
        <v>64</v>
      </c>
      <c r="T24" s="65" t="s">
        <v>64</v>
      </c>
      <c r="U24" s="65" t="s">
        <v>64</v>
      </c>
      <c r="V24" s="66" t="s">
        <v>64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42" ht="8" customHeight="1" x14ac:dyDescent="0.2">
      <c r="C25" s="2"/>
      <c r="D25" s="34"/>
      <c r="E25" s="35"/>
      <c r="F25" s="36"/>
      <c r="G25" s="36"/>
      <c r="H25" s="36"/>
      <c r="I25" s="37"/>
      <c r="J25" s="36"/>
      <c r="K25" s="38"/>
      <c r="L25" s="36"/>
      <c r="M25" s="36"/>
      <c r="N25" s="36"/>
      <c r="O25" s="36"/>
      <c r="P25" s="39"/>
      <c r="Q25" s="3"/>
      <c r="R25" s="64" t="s">
        <v>64</v>
      </c>
      <c r="S25" s="65" t="s">
        <v>64</v>
      </c>
      <c r="T25" s="65" t="s">
        <v>64</v>
      </c>
      <c r="U25" s="65" t="s">
        <v>64</v>
      </c>
      <c r="V25" s="66" t="s">
        <v>64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42" ht="17" thickBot="1" x14ac:dyDescent="0.25">
      <c r="C26" s="2"/>
      <c r="D26" s="27"/>
      <c r="E26" s="40" t="s">
        <v>3</v>
      </c>
      <c r="F26" s="28">
        <f>SUM(F22:F24)</f>
        <v>2</v>
      </c>
      <c r="G26" s="29"/>
      <c r="H26" s="30">
        <f>SUM(H22:H24)</f>
        <v>400000</v>
      </c>
      <c r="I26" s="31"/>
      <c r="J26" s="32"/>
      <c r="K26" s="31"/>
      <c r="L26" s="32"/>
      <c r="M26" s="73"/>
      <c r="N26" s="74" t="s">
        <v>69</v>
      </c>
      <c r="O26" s="30">
        <f>SUM(O22:O24)</f>
        <v>0</v>
      </c>
      <c r="P26" s="33"/>
      <c r="Q26" s="3"/>
      <c r="R26" s="64" t="s">
        <v>64</v>
      </c>
      <c r="S26" s="65" t="s">
        <v>64</v>
      </c>
      <c r="T26" s="65" t="s">
        <v>64</v>
      </c>
      <c r="U26" s="65" t="s">
        <v>64</v>
      </c>
      <c r="V26" s="66" t="s">
        <v>64</v>
      </c>
      <c r="W26" s="2"/>
      <c r="X26" s="2"/>
      <c r="Y26" s="2"/>
      <c r="Z26" s="2"/>
      <c r="AA26" s="2"/>
      <c r="AD26" s="2"/>
      <c r="AE26" s="2"/>
      <c r="AF26" s="2"/>
      <c r="AG26" s="2"/>
      <c r="AH26" s="2"/>
      <c r="AI26" s="2"/>
      <c r="AJ26" s="2"/>
    </row>
    <row r="27" spans="2:42" ht="17" thickTop="1" x14ac:dyDescent="0.2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4" t="s">
        <v>64</v>
      </c>
      <c r="S27" s="65" t="s">
        <v>64</v>
      </c>
      <c r="T27" s="65" t="s">
        <v>64</v>
      </c>
      <c r="U27" s="65" t="s">
        <v>64</v>
      </c>
      <c r="V27" s="66" t="s">
        <v>64</v>
      </c>
      <c r="W27" s="2"/>
      <c r="X27" s="2"/>
      <c r="Y27" s="2"/>
      <c r="Z27" s="2"/>
      <c r="AA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x14ac:dyDescent="0.2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4" t="s">
        <v>64</v>
      </c>
      <c r="S28" s="65" t="s">
        <v>64</v>
      </c>
      <c r="T28" s="65" t="s">
        <v>64</v>
      </c>
      <c r="U28" s="65" t="s">
        <v>64</v>
      </c>
      <c r="V28" s="66" t="s">
        <v>64</v>
      </c>
      <c r="W28" s="2"/>
      <c r="X28" s="2"/>
      <c r="Y28" s="2"/>
      <c r="Z28" s="2"/>
      <c r="AA28" s="2"/>
      <c r="AD28" s="2"/>
      <c r="AE28" s="2"/>
      <c r="AF28" s="2"/>
    </row>
    <row r="29" spans="2:42" x14ac:dyDescent="0.2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V29" s="2"/>
      <c r="W29" s="2"/>
      <c r="X29" s="2"/>
      <c r="Y29" s="9" t="s">
        <v>59</v>
      </c>
      <c r="Z29" t="s">
        <v>70</v>
      </c>
      <c r="AA29" s="2"/>
      <c r="AD29" s="2"/>
      <c r="AE29" s="2"/>
      <c r="AF29" s="2"/>
    </row>
    <row r="30" spans="2:42" x14ac:dyDescent="0.2">
      <c r="F30" s="2"/>
      <c r="N30" s="2"/>
      <c r="V30" s="2"/>
      <c r="W30" s="2"/>
      <c r="X30" s="2"/>
      <c r="Y30" s="10" t="s">
        <v>28</v>
      </c>
      <c r="Z30" s="8">
        <v>600000</v>
      </c>
      <c r="AA30" s="2"/>
      <c r="AD30" s="2"/>
      <c r="AE30" s="2"/>
      <c r="AF30" s="2"/>
    </row>
    <row r="31" spans="2:42" ht="19" x14ac:dyDescent="0.25">
      <c r="B31" s="90" t="s">
        <v>55</v>
      </c>
      <c r="C31" s="91"/>
      <c r="D31" s="91"/>
      <c r="E31" s="92"/>
      <c r="F31" s="2"/>
      <c r="G31" s="102" t="s">
        <v>34</v>
      </c>
      <c r="H31" s="103"/>
      <c r="I31" s="103"/>
      <c r="J31" s="104"/>
      <c r="L31" s="90" t="s">
        <v>45</v>
      </c>
      <c r="M31" s="91"/>
      <c r="N31" s="91"/>
      <c r="O31" s="91"/>
      <c r="P31" s="91"/>
      <c r="Q31" s="92"/>
      <c r="V31" s="2"/>
      <c r="W31" s="2"/>
      <c r="X31" s="2"/>
      <c r="Y31" s="11" t="s">
        <v>35</v>
      </c>
      <c r="Z31" s="8">
        <v>-1000000</v>
      </c>
      <c r="AA31" s="2"/>
      <c r="AD31" s="2"/>
      <c r="AE31" s="2"/>
      <c r="AF31" s="2"/>
    </row>
    <row r="32" spans="2:42" ht="17" x14ac:dyDescent="0.2">
      <c r="B32" s="13" t="s">
        <v>33</v>
      </c>
      <c r="C32" s="5" t="s">
        <v>4</v>
      </c>
      <c r="D32" s="5" t="s">
        <v>5</v>
      </c>
      <c r="E32" s="14" t="s">
        <v>48</v>
      </c>
      <c r="F32" s="2"/>
      <c r="G32" s="13" t="s">
        <v>33</v>
      </c>
      <c r="H32" s="5" t="s">
        <v>4</v>
      </c>
      <c r="I32" s="5" t="s">
        <v>11</v>
      </c>
      <c r="J32" s="14" t="s">
        <v>6</v>
      </c>
      <c r="L32" s="13" t="s">
        <v>33</v>
      </c>
      <c r="M32" s="5" t="s">
        <v>4</v>
      </c>
      <c r="N32" s="5" t="s">
        <v>47</v>
      </c>
      <c r="O32" s="5" t="s">
        <v>11</v>
      </c>
      <c r="P32" s="5" t="s">
        <v>2</v>
      </c>
      <c r="Q32" s="14" t="s">
        <v>6</v>
      </c>
      <c r="V32" s="2"/>
      <c r="W32" s="2"/>
      <c r="X32" s="2"/>
      <c r="Y32" s="11" t="s">
        <v>38</v>
      </c>
      <c r="Z32" s="8">
        <v>-400000</v>
      </c>
      <c r="AA32" s="2"/>
      <c r="AD32" s="2"/>
      <c r="AE32" s="2"/>
      <c r="AF32" s="2"/>
    </row>
    <row r="33" spans="2:32" x14ac:dyDescent="0.2">
      <c r="B33" s="56">
        <v>43677</v>
      </c>
      <c r="C33" s="44" t="s">
        <v>52</v>
      </c>
      <c r="D33" s="44" t="s">
        <v>8</v>
      </c>
      <c r="E33" s="57">
        <v>3</v>
      </c>
      <c r="F33" s="2"/>
      <c r="G33" s="56">
        <v>43678</v>
      </c>
      <c r="H33" s="44" t="s">
        <v>40</v>
      </c>
      <c r="I33" s="44" t="s">
        <v>28</v>
      </c>
      <c r="J33" s="47">
        <v>1000000</v>
      </c>
      <c r="L33" s="55">
        <v>43678</v>
      </c>
      <c r="M33" s="44" t="s">
        <v>40</v>
      </c>
      <c r="N33" s="44" t="s">
        <v>9</v>
      </c>
      <c r="O33" s="44" t="s">
        <v>28</v>
      </c>
      <c r="P33" s="44">
        <v>2</v>
      </c>
      <c r="Q33" s="47">
        <v>1000000</v>
      </c>
      <c r="V33" s="2"/>
      <c r="W33" s="2"/>
      <c r="X33" s="2"/>
      <c r="Y33" s="11" t="s">
        <v>40</v>
      </c>
      <c r="Z33" s="8">
        <v>1000000</v>
      </c>
      <c r="AA33" s="2"/>
      <c r="AD33" s="2"/>
      <c r="AE33" s="2"/>
      <c r="AF33" s="2"/>
    </row>
    <row r="34" spans="2:32" x14ac:dyDescent="0.2">
      <c r="B34" s="56">
        <v>43677</v>
      </c>
      <c r="C34" s="44" t="s">
        <v>52</v>
      </c>
      <c r="D34" s="44" t="s">
        <v>9</v>
      </c>
      <c r="E34" s="57">
        <v>20</v>
      </c>
      <c r="F34" s="2"/>
      <c r="G34" s="56">
        <v>43685</v>
      </c>
      <c r="H34" s="44" t="s">
        <v>35</v>
      </c>
      <c r="I34" s="44" t="s">
        <v>28</v>
      </c>
      <c r="J34" s="47">
        <v>-1000000</v>
      </c>
      <c r="L34" s="55">
        <v>43687</v>
      </c>
      <c r="M34" s="44" t="s">
        <v>41</v>
      </c>
      <c r="N34" s="44" t="s">
        <v>8</v>
      </c>
      <c r="O34" s="44" t="s">
        <v>31</v>
      </c>
      <c r="P34" s="44">
        <v>2</v>
      </c>
      <c r="Q34" s="47">
        <v>800000</v>
      </c>
      <c r="V34" s="2"/>
      <c r="W34" s="2"/>
      <c r="X34" s="2"/>
      <c r="Y34" s="11" t="s">
        <v>43</v>
      </c>
      <c r="Z34" s="8">
        <v>1000000</v>
      </c>
      <c r="AA34" s="2"/>
      <c r="AD34" s="2"/>
      <c r="AE34" s="2"/>
      <c r="AF34" s="2"/>
    </row>
    <row r="35" spans="2:32" x14ac:dyDescent="0.2">
      <c r="B35" s="56">
        <v>43677</v>
      </c>
      <c r="C35" s="44" t="s">
        <v>52</v>
      </c>
      <c r="D35" s="44" t="s">
        <v>10</v>
      </c>
      <c r="E35" s="57">
        <v>10</v>
      </c>
      <c r="F35" s="2"/>
      <c r="G35" s="56">
        <v>43687</v>
      </c>
      <c r="H35" s="44" t="s">
        <v>41</v>
      </c>
      <c r="I35" s="44" t="s">
        <v>31</v>
      </c>
      <c r="J35" s="47">
        <v>800000</v>
      </c>
      <c r="L35" s="55">
        <v>43697</v>
      </c>
      <c r="M35" s="44" t="s">
        <v>42</v>
      </c>
      <c r="N35" s="44" t="s">
        <v>9</v>
      </c>
      <c r="O35" s="44" t="s">
        <v>32</v>
      </c>
      <c r="P35" s="44">
        <v>4</v>
      </c>
      <c r="Q35" s="47">
        <v>2000000</v>
      </c>
      <c r="V35" s="2"/>
      <c r="W35" s="2"/>
      <c r="X35" s="2"/>
      <c r="Y35" s="10" t="s">
        <v>31</v>
      </c>
      <c r="Z35" s="8">
        <v>-500000</v>
      </c>
      <c r="AD35" s="2"/>
      <c r="AE35" s="2"/>
      <c r="AF35" s="2"/>
    </row>
    <row r="36" spans="2:32" x14ac:dyDescent="0.2">
      <c r="B36" s="56">
        <v>43678</v>
      </c>
      <c r="C36" s="44" t="s">
        <v>40</v>
      </c>
      <c r="D36" s="44" t="s">
        <v>9</v>
      </c>
      <c r="E36" s="57">
        <v>-2</v>
      </c>
      <c r="F36" s="2"/>
      <c r="G36" s="56">
        <v>43695</v>
      </c>
      <c r="H36" s="44" t="s">
        <v>44</v>
      </c>
      <c r="I36" s="44" t="s">
        <v>32</v>
      </c>
      <c r="J36" s="47">
        <v>4000000</v>
      </c>
      <c r="L36" s="55">
        <v>43701</v>
      </c>
      <c r="M36" s="44" t="s">
        <v>43</v>
      </c>
      <c r="N36" s="44" t="s">
        <v>9</v>
      </c>
      <c r="O36" s="44" t="s">
        <v>28</v>
      </c>
      <c r="P36" s="44">
        <v>2</v>
      </c>
      <c r="Q36" s="47">
        <v>1000000</v>
      </c>
      <c r="V36" s="2"/>
      <c r="W36" s="2"/>
      <c r="X36" s="2"/>
      <c r="Y36" s="11" t="s">
        <v>36</v>
      </c>
      <c r="Z36" s="8">
        <v>-1300000</v>
      </c>
      <c r="AD36" s="2"/>
      <c r="AE36" s="2"/>
      <c r="AF36" s="2"/>
    </row>
    <row r="37" spans="2:32" x14ac:dyDescent="0.2">
      <c r="B37" s="56">
        <v>43687</v>
      </c>
      <c r="C37" s="44" t="s">
        <v>41</v>
      </c>
      <c r="D37" s="44" t="s">
        <v>8</v>
      </c>
      <c r="E37" s="57">
        <v>-2</v>
      </c>
      <c r="F37" s="2"/>
      <c r="G37" s="56">
        <v>43687</v>
      </c>
      <c r="H37" s="44" t="s">
        <v>36</v>
      </c>
      <c r="I37" s="44" t="s">
        <v>31</v>
      </c>
      <c r="J37" s="47">
        <v>-1300000</v>
      </c>
      <c r="L37" s="55">
        <v>43695</v>
      </c>
      <c r="M37" s="44" t="s">
        <v>44</v>
      </c>
      <c r="N37" s="44" t="s">
        <v>10</v>
      </c>
      <c r="O37" s="44" t="s">
        <v>32</v>
      </c>
      <c r="P37" s="44">
        <v>10</v>
      </c>
      <c r="Q37" s="47">
        <v>4000000</v>
      </c>
      <c r="V37" s="2"/>
      <c r="W37" s="2"/>
      <c r="X37" s="2"/>
      <c r="Y37" s="11" t="s">
        <v>41</v>
      </c>
      <c r="Z37" s="8">
        <v>800000</v>
      </c>
    </row>
    <row r="38" spans="2:32" x14ac:dyDescent="0.2">
      <c r="B38" s="56">
        <v>43697</v>
      </c>
      <c r="C38" s="44" t="s">
        <v>42</v>
      </c>
      <c r="D38" s="44" t="s">
        <v>9</v>
      </c>
      <c r="E38" s="57">
        <v>-4</v>
      </c>
      <c r="F38" s="2"/>
      <c r="G38" s="56">
        <v>43696</v>
      </c>
      <c r="H38" s="44" t="s">
        <v>37</v>
      </c>
      <c r="I38" s="44" t="s">
        <v>32</v>
      </c>
      <c r="J38" s="47">
        <v>-6400000</v>
      </c>
      <c r="L38" s="54" t="s">
        <v>64</v>
      </c>
      <c r="M38" s="51" t="s">
        <v>64</v>
      </c>
      <c r="N38" s="51" t="s">
        <v>64</v>
      </c>
      <c r="O38" s="51" t="s">
        <v>64</v>
      </c>
      <c r="P38" s="51" t="s">
        <v>64</v>
      </c>
      <c r="Q38" s="53" t="s">
        <v>64</v>
      </c>
      <c r="R38" s="2"/>
      <c r="S38" s="2"/>
      <c r="V38" s="2"/>
      <c r="W38" s="2"/>
      <c r="X38" s="2"/>
      <c r="Y38" s="10" t="s">
        <v>32</v>
      </c>
      <c r="Z38" s="8">
        <v>-400000</v>
      </c>
    </row>
    <row r="39" spans="2:32" x14ac:dyDescent="0.2">
      <c r="B39" s="56">
        <v>43701</v>
      </c>
      <c r="C39" s="44" t="s">
        <v>43</v>
      </c>
      <c r="D39" s="44" t="s">
        <v>9</v>
      </c>
      <c r="E39" s="57">
        <v>-2</v>
      </c>
      <c r="F39" s="2"/>
      <c r="G39" s="56">
        <v>43697</v>
      </c>
      <c r="H39" s="44" t="s">
        <v>42</v>
      </c>
      <c r="I39" s="44" t="s">
        <v>32</v>
      </c>
      <c r="J39" s="47">
        <v>2000000</v>
      </c>
      <c r="L39" s="54" t="s">
        <v>64</v>
      </c>
      <c r="M39" s="51" t="s">
        <v>64</v>
      </c>
      <c r="N39" s="51" t="s">
        <v>64</v>
      </c>
      <c r="O39" s="51" t="s">
        <v>64</v>
      </c>
      <c r="P39" s="51" t="s">
        <v>64</v>
      </c>
      <c r="Q39" s="53" t="s">
        <v>64</v>
      </c>
      <c r="S39" s="2"/>
      <c r="V39" s="2"/>
      <c r="W39" s="2"/>
      <c r="X39" s="2"/>
      <c r="Y39" s="11" t="s">
        <v>37</v>
      </c>
      <c r="Z39" s="8">
        <v>-6400000</v>
      </c>
    </row>
    <row r="40" spans="2:32" x14ac:dyDescent="0.2">
      <c r="B40" s="56">
        <v>43695</v>
      </c>
      <c r="C40" s="44" t="s">
        <v>44</v>
      </c>
      <c r="D40" s="44" t="s">
        <v>10</v>
      </c>
      <c r="E40" s="57">
        <v>-10</v>
      </c>
      <c r="F40" s="2"/>
      <c r="G40" s="56">
        <v>43701</v>
      </c>
      <c r="H40" s="44" t="s">
        <v>43</v>
      </c>
      <c r="I40" s="44" t="s">
        <v>28</v>
      </c>
      <c r="J40" s="47">
        <v>1000000</v>
      </c>
      <c r="L40" s="54" t="s">
        <v>64</v>
      </c>
      <c r="M40" s="51" t="s">
        <v>64</v>
      </c>
      <c r="N40" s="51" t="s">
        <v>64</v>
      </c>
      <c r="O40" s="51" t="s">
        <v>64</v>
      </c>
      <c r="P40" s="51" t="s">
        <v>64</v>
      </c>
      <c r="Q40" s="53" t="s">
        <v>64</v>
      </c>
      <c r="S40" s="2"/>
      <c r="Y40" s="11" t="s">
        <v>42</v>
      </c>
      <c r="Z40" s="8">
        <v>2000000</v>
      </c>
      <c r="AB40" s="2"/>
      <c r="AC40" s="2"/>
    </row>
    <row r="41" spans="2:32" x14ac:dyDescent="0.2">
      <c r="B41" s="56">
        <v>43686</v>
      </c>
      <c r="C41" s="44" t="s">
        <v>53</v>
      </c>
      <c r="D41" s="44" t="s">
        <v>8</v>
      </c>
      <c r="E41" s="57">
        <v>3</v>
      </c>
      <c r="G41" s="56">
        <v>43708</v>
      </c>
      <c r="H41" s="44" t="s">
        <v>38</v>
      </c>
      <c r="I41" s="44" t="s">
        <v>28</v>
      </c>
      <c r="J41" s="47">
        <v>-400000</v>
      </c>
      <c r="L41" s="54" t="s">
        <v>64</v>
      </c>
      <c r="M41" s="51" t="s">
        <v>64</v>
      </c>
      <c r="N41" s="51" t="s">
        <v>64</v>
      </c>
      <c r="O41" s="51" t="s">
        <v>64</v>
      </c>
      <c r="P41" s="51" t="s">
        <v>64</v>
      </c>
      <c r="Q41" s="53" t="s">
        <v>64</v>
      </c>
      <c r="S41" s="2"/>
      <c r="Y41" s="11" t="s">
        <v>44</v>
      </c>
      <c r="Z41" s="8">
        <v>4000000</v>
      </c>
    </row>
    <row r="42" spans="2:32" x14ac:dyDescent="0.2">
      <c r="B42" s="56">
        <v>43679</v>
      </c>
      <c r="C42" s="44" t="s">
        <v>54</v>
      </c>
      <c r="D42" s="44" t="s">
        <v>9</v>
      </c>
      <c r="E42" s="57">
        <v>20</v>
      </c>
      <c r="G42" s="50" t="s">
        <v>64</v>
      </c>
      <c r="H42" s="51" t="s">
        <v>64</v>
      </c>
      <c r="I42" s="51" t="s">
        <v>64</v>
      </c>
      <c r="J42" s="53" t="s">
        <v>64</v>
      </c>
      <c r="K42" s="2"/>
      <c r="L42" s="54" t="s">
        <v>64</v>
      </c>
      <c r="M42" s="51" t="s">
        <v>64</v>
      </c>
      <c r="N42" s="51" t="s">
        <v>64</v>
      </c>
      <c r="O42" s="51" t="s">
        <v>64</v>
      </c>
      <c r="P42" s="51" t="s">
        <v>64</v>
      </c>
      <c r="Q42" s="53" t="s">
        <v>64</v>
      </c>
      <c r="S42" s="2"/>
      <c r="Y42" s="10" t="s">
        <v>60</v>
      </c>
      <c r="Z42" s="8">
        <v>-300000</v>
      </c>
    </row>
    <row r="43" spans="2:32" x14ac:dyDescent="0.2">
      <c r="B43" s="56">
        <v>43692</v>
      </c>
      <c r="C43" s="44" t="s">
        <v>54</v>
      </c>
      <c r="D43" s="44" t="s">
        <v>10</v>
      </c>
      <c r="E43" s="57">
        <v>20</v>
      </c>
      <c r="G43" s="50" t="s">
        <v>64</v>
      </c>
      <c r="H43" s="51" t="s">
        <v>64</v>
      </c>
      <c r="I43" s="51" t="s">
        <v>64</v>
      </c>
      <c r="J43" s="53" t="s">
        <v>64</v>
      </c>
      <c r="K43" s="2"/>
      <c r="L43" s="54" t="s">
        <v>64</v>
      </c>
      <c r="M43" s="51" t="s">
        <v>64</v>
      </c>
      <c r="N43" s="51" t="s">
        <v>64</v>
      </c>
      <c r="O43" s="51" t="s">
        <v>64</v>
      </c>
      <c r="P43" s="51" t="s">
        <v>64</v>
      </c>
      <c r="Q43" s="53" t="s">
        <v>64</v>
      </c>
      <c r="S43" s="2"/>
    </row>
    <row r="44" spans="2:32" x14ac:dyDescent="0.2">
      <c r="B44" s="50" t="s">
        <v>64</v>
      </c>
      <c r="C44" s="51" t="s">
        <v>64</v>
      </c>
      <c r="D44" s="51" t="s">
        <v>64</v>
      </c>
      <c r="E44" s="52" t="s">
        <v>64</v>
      </c>
      <c r="G44" s="50" t="s">
        <v>64</v>
      </c>
      <c r="H44" s="51" t="s">
        <v>64</v>
      </c>
      <c r="I44" s="51" t="s">
        <v>64</v>
      </c>
      <c r="J44" s="53" t="s">
        <v>64</v>
      </c>
      <c r="K44" s="2"/>
      <c r="L44" s="54" t="s">
        <v>64</v>
      </c>
      <c r="M44" s="51" t="s">
        <v>64</v>
      </c>
      <c r="N44" s="51" t="s">
        <v>64</v>
      </c>
      <c r="O44" s="51" t="s">
        <v>64</v>
      </c>
      <c r="P44" s="51" t="s">
        <v>64</v>
      </c>
      <c r="Q44" s="53" t="s">
        <v>64</v>
      </c>
      <c r="S44" s="2"/>
      <c r="T44" s="2"/>
    </row>
    <row r="45" spans="2:32" x14ac:dyDescent="0.2">
      <c r="B45" s="50" t="s">
        <v>64</v>
      </c>
      <c r="C45" s="51" t="s">
        <v>64</v>
      </c>
      <c r="D45" s="51" t="s">
        <v>64</v>
      </c>
      <c r="E45" s="52" t="s">
        <v>64</v>
      </c>
      <c r="G45" s="50" t="s">
        <v>64</v>
      </c>
      <c r="H45" s="51" t="s">
        <v>64</v>
      </c>
      <c r="I45" s="51" t="s">
        <v>64</v>
      </c>
      <c r="J45" s="53" t="s">
        <v>64</v>
      </c>
      <c r="K45" s="2"/>
      <c r="L45" s="54" t="s">
        <v>64</v>
      </c>
      <c r="M45" s="51" t="s">
        <v>64</v>
      </c>
      <c r="N45" s="51" t="s">
        <v>64</v>
      </c>
      <c r="O45" s="51" t="s">
        <v>64</v>
      </c>
      <c r="P45" s="51" t="s">
        <v>64</v>
      </c>
      <c r="Q45" s="53" t="s">
        <v>64</v>
      </c>
      <c r="S45" s="2"/>
      <c r="T45" s="2"/>
    </row>
    <row r="46" spans="2:32" x14ac:dyDescent="0.2">
      <c r="B46" s="50" t="s">
        <v>64</v>
      </c>
      <c r="C46" s="51" t="s">
        <v>64</v>
      </c>
      <c r="D46" s="51" t="s">
        <v>64</v>
      </c>
      <c r="E46" s="52" t="s">
        <v>64</v>
      </c>
      <c r="G46" s="50" t="s">
        <v>64</v>
      </c>
      <c r="H46" s="51" t="s">
        <v>64</v>
      </c>
      <c r="I46" s="51" t="s">
        <v>64</v>
      </c>
      <c r="J46" s="53" t="s">
        <v>64</v>
      </c>
      <c r="K46" s="2"/>
      <c r="L46" s="54" t="s">
        <v>64</v>
      </c>
      <c r="M46" s="51" t="s">
        <v>64</v>
      </c>
      <c r="N46" s="51" t="s">
        <v>64</v>
      </c>
      <c r="O46" s="51" t="s">
        <v>64</v>
      </c>
      <c r="P46" s="51" t="s">
        <v>64</v>
      </c>
      <c r="Q46" s="53" t="s">
        <v>64</v>
      </c>
      <c r="S46" s="2"/>
      <c r="T46" s="2"/>
    </row>
    <row r="47" spans="2:32" x14ac:dyDescent="0.2">
      <c r="B47" s="50" t="s">
        <v>64</v>
      </c>
      <c r="C47" s="51" t="s">
        <v>64</v>
      </c>
      <c r="D47" s="51" t="s">
        <v>64</v>
      </c>
      <c r="E47" s="52" t="s">
        <v>64</v>
      </c>
      <c r="G47" s="50" t="s">
        <v>64</v>
      </c>
      <c r="H47" s="51" t="s">
        <v>64</v>
      </c>
      <c r="I47" s="51" t="s">
        <v>64</v>
      </c>
      <c r="J47" s="53" t="s">
        <v>64</v>
      </c>
      <c r="K47" s="2"/>
      <c r="L47" s="54" t="s">
        <v>64</v>
      </c>
      <c r="M47" s="51" t="s">
        <v>64</v>
      </c>
      <c r="N47" s="51" t="s">
        <v>64</v>
      </c>
      <c r="O47" s="51" t="s">
        <v>64</v>
      </c>
      <c r="P47" s="51" t="s">
        <v>64</v>
      </c>
      <c r="Q47" s="53" t="s">
        <v>64</v>
      </c>
      <c r="S47" s="2"/>
      <c r="T47" s="2"/>
    </row>
    <row r="48" spans="2:32" x14ac:dyDescent="0.2">
      <c r="B48" s="50" t="s">
        <v>64</v>
      </c>
      <c r="C48" s="51" t="s">
        <v>64</v>
      </c>
      <c r="D48" s="51" t="s">
        <v>64</v>
      </c>
      <c r="E48" s="52" t="s">
        <v>64</v>
      </c>
      <c r="G48" s="50" t="s">
        <v>64</v>
      </c>
      <c r="H48" s="51" t="s">
        <v>64</v>
      </c>
      <c r="I48" s="51" t="s">
        <v>64</v>
      </c>
      <c r="J48" s="53" t="s">
        <v>64</v>
      </c>
      <c r="K48" s="2"/>
      <c r="L48" s="54" t="s">
        <v>64</v>
      </c>
      <c r="M48" s="51" t="s">
        <v>64</v>
      </c>
      <c r="N48" s="51" t="s">
        <v>64</v>
      </c>
      <c r="O48" s="51" t="s">
        <v>64</v>
      </c>
      <c r="P48" s="51" t="s">
        <v>64</v>
      </c>
      <c r="Q48" s="53" t="s">
        <v>64</v>
      </c>
      <c r="S48" s="2"/>
      <c r="T48" s="2"/>
    </row>
    <row r="49" spans="2:20" x14ac:dyDescent="0.2">
      <c r="B49" s="50" t="s">
        <v>64</v>
      </c>
      <c r="C49" s="51" t="s">
        <v>64</v>
      </c>
      <c r="D49" s="51" t="s">
        <v>64</v>
      </c>
      <c r="E49" s="52" t="s">
        <v>64</v>
      </c>
      <c r="G49" s="50" t="s">
        <v>64</v>
      </c>
      <c r="H49" s="51" t="s">
        <v>64</v>
      </c>
      <c r="I49" s="51" t="s">
        <v>64</v>
      </c>
      <c r="J49" s="53" t="s">
        <v>64</v>
      </c>
      <c r="K49" s="2"/>
      <c r="L49" s="54" t="s">
        <v>64</v>
      </c>
      <c r="M49" s="51" t="s">
        <v>64</v>
      </c>
      <c r="N49" s="51" t="s">
        <v>64</v>
      </c>
      <c r="O49" s="51" t="s">
        <v>64</v>
      </c>
      <c r="P49" s="51" t="s">
        <v>64</v>
      </c>
      <c r="Q49" s="53" t="s">
        <v>64</v>
      </c>
      <c r="S49" s="2"/>
      <c r="T49" s="2"/>
    </row>
    <row r="50" spans="2:20" x14ac:dyDescent="0.2">
      <c r="B50" s="50" t="s">
        <v>64</v>
      </c>
      <c r="C50" s="51" t="s">
        <v>64</v>
      </c>
      <c r="D50" s="51" t="s">
        <v>64</v>
      </c>
      <c r="E50" s="52" t="s">
        <v>64</v>
      </c>
      <c r="G50" s="50" t="s">
        <v>64</v>
      </c>
      <c r="H50" s="51" t="s">
        <v>64</v>
      </c>
      <c r="I50" s="51" t="s">
        <v>64</v>
      </c>
      <c r="J50" s="53" t="s">
        <v>64</v>
      </c>
      <c r="K50" s="2"/>
      <c r="L50" s="54" t="s">
        <v>64</v>
      </c>
      <c r="M50" s="51" t="s">
        <v>64</v>
      </c>
      <c r="N50" s="51" t="s">
        <v>64</v>
      </c>
      <c r="O50" s="51" t="s">
        <v>64</v>
      </c>
      <c r="P50" s="51" t="s">
        <v>64</v>
      </c>
      <c r="Q50" s="53" t="s">
        <v>64</v>
      </c>
      <c r="S50" s="2"/>
      <c r="T50" s="2"/>
    </row>
    <row r="51" spans="2:20" x14ac:dyDescent="0.2">
      <c r="B51" s="50" t="s">
        <v>64</v>
      </c>
      <c r="C51" s="51" t="s">
        <v>64</v>
      </c>
      <c r="D51" s="51" t="s">
        <v>64</v>
      </c>
      <c r="E51" s="52" t="s">
        <v>64</v>
      </c>
      <c r="G51" s="50" t="s">
        <v>64</v>
      </c>
      <c r="H51" s="51" t="s">
        <v>64</v>
      </c>
      <c r="I51" s="51" t="s">
        <v>64</v>
      </c>
      <c r="J51" s="53" t="s">
        <v>64</v>
      </c>
      <c r="K51" s="2"/>
      <c r="L51" s="54" t="s">
        <v>64</v>
      </c>
      <c r="M51" s="51" t="s">
        <v>64</v>
      </c>
      <c r="N51" s="51" t="s">
        <v>64</v>
      </c>
      <c r="O51" s="51" t="s">
        <v>64</v>
      </c>
      <c r="P51" s="51" t="s">
        <v>64</v>
      </c>
      <c r="Q51" s="53" t="s">
        <v>64</v>
      </c>
      <c r="S51" s="2"/>
      <c r="T51" s="2"/>
    </row>
    <row r="52" spans="2:20" x14ac:dyDescent="0.2">
      <c r="B52" s="50" t="s">
        <v>64</v>
      </c>
      <c r="C52" s="51" t="s">
        <v>64</v>
      </c>
      <c r="D52" s="51" t="s">
        <v>64</v>
      </c>
      <c r="E52" s="52" t="s">
        <v>64</v>
      </c>
      <c r="G52" s="50" t="s">
        <v>64</v>
      </c>
      <c r="H52" s="51" t="s">
        <v>64</v>
      </c>
      <c r="I52" s="51" t="s">
        <v>64</v>
      </c>
      <c r="J52" s="53" t="s">
        <v>64</v>
      </c>
      <c r="K52" s="2"/>
      <c r="L52" s="54" t="s">
        <v>64</v>
      </c>
      <c r="M52" s="51" t="s">
        <v>64</v>
      </c>
      <c r="N52" s="51" t="s">
        <v>64</v>
      </c>
      <c r="O52" s="51" t="s">
        <v>64</v>
      </c>
      <c r="P52" s="51" t="s">
        <v>64</v>
      </c>
      <c r="Q52" s="53" t="s">
        <v>64</v>
      </c>
      <c r="S52" s="2"/>
      <c r="T52" s="2"/>
    </row>
    <row r="53" spans="2:20" x14ac:dyDescent="0.2">
      <c r="B53" s="50" t="s">
        <v>64</v>
      </c>
      <c r="C53" s="51" t="s">
        <v>64</v>
      </c>
      <c r="D53" s="51" t="s">
        <v>64</v>
      </c>
      <c r="E53" s="52" t="s">
        <v>64</v>
      </c>
      <c r="G53" s="50" t="s">
        <v>64</v>
      </c>
      <c r="H53" s="51" t="s">
        <v>64</v>
      </c>
      <c r="I53" s="51" t="s">
        <v>64</v>
      </c>
      <c r="J53" s="53" t="s">
        <v>64</v>
      </c>
      <c r="K53" s="2"/>
      <c r="L53" s="54" t="s">
        <v>64</v>
      </c>
      <c r="M53" s="51" t="s">
        <v>64</v>
      </c>
      <c r="N53" s="51" t="s">
        <v>64</v>
      </c>
      <c r="O53" s="51" t="s">
        <v>64</v>
      </c>
      <c r="P53" s="51" t="s">
        <v>64</v>
      </c>
      <c r="Q53" s="53" t="s">
        <v>64</v>
      </c>
      <c r="S53" s="2"/>
      <c r="T53" s="2"/>
    </row>
    <row r="54" spans="2:20" x14ac:dyDescent="0.2">
      <c r="B54" s="50" t="s">
        <v>64</v>
      </c>
      <c r="C54" s="51" t="s">
        <v>64</v>
      </c>
      <c r="D54" s="51" t="s">
        <v>64</v>
      </c>
      <c r="E54" s="52" t="s">
        <v>64</v>
      </c>
      <c r="G54" s="50" t="s">
        <v>64</v>
      </c>
      <c r="H54" s="51" t="s">
        <v>64</v>
      </c>
      <c r="I54" s="51" t="s">
        <v>64</v>
      </c>
      <c r="J54" s="53" t="s">
        <v>64</v>
      </c>
      <c r="K54" s="2"/>
      <c r="L54" s="54" t="s">
        <v>64</v>
      </c>
      <c r="M54" s="51" t="s">
        <v>64</v>
      </c>
      <c r="N54" s="51" t="s">
        <v>64</v>
      </c>
      <c r="O54" s="51" t="s">
        <v>64</v>
      </c>
      <c r="P54" s="51" t="s">
        <v>64</v>
      </c>
      <c r="Q54" s="53" t="s">
        <v>64</v>
      </c>
      <c r="S54" s="2"/>
      <c r="T54" s="2"/>
    </row>
    <row r="55" spans="2:20" x14ac:dyDescent="0.2">
      <c r="B55" s="50" t="s">
        <v>64</v>
      </c>
      <c r="C55" s="51" t="s">
        <v>64</v>
      </c>
      <c r="D55" s="51" t="s">
        <v>64</v>
      </c>
      <c r="E55" s="52" t="s">
        <v>64</v>
      </c>
      <c r="G55" s="50" t="s">
        <v>64</v>
      </c>
      <c r="H55" s="51" t="s">
        <v>64</v>
      </c>
      <c r="I55" s="51" t="s">
        <v>64</v>
      </c>
      <c r="J55" s="53" t="s">
        <v>64</v>
      </c>
      <c r="K55" s="2"/>
      <c r="L55" s="54" t="s">
        <v>64</v>
      </c>
      <c r="M55" s="51" t="s">
        <v>64</v>
      </c>
      <c r="N55" s="51" t="s">
        <v>64</v>
      </c>
      <c r="O55" s="51" t="s">
        <v>64</v>
      </c>
      <c r="P55" s="51" t="s">
        <v>64</v>
      </c>
      <c r="Q55" s="53" t="s">
        <v>64</v>
      </c>
      <c r="S55" s="2"/>
      <c r="T55" s="2"/>
    </row>
    <row r="56" spans="2:20" x14ac:dyDescent="0.2">
      <c r="B56" s="50" t="s">
        <v>64</v>
      </c>
      <c r="C56" s="51" t="s">
        <v>64</v>
      </c>
      <c r="D56" s="51" t="s">
        <v>64</v>
      </c>
      <c r="E56" s="52" t="s">
        <v>64</v>
      </c>
      <c r="G56" s="50" t="s">
        <v>64</v>
      </c>
      <c r="H56" s="51" t="s">
        <v>64</v>
      </c>
      <c r="I56" s="51" t="s">
        <v>64</v>
      </c>
      <c r="J56" s="53" t="s">
        <v>64</v>
      </c>
      <c r="K56" s="2"/>
      <c r="L56" s="54" t="s">
        <v>64</v>
      </c>
      <c r="M56" s="51" t="s">
        <v>64</v>
      </c>
      <c r="N56" s="51" t="s">
        <v>64</v>
      </c>
      <c r="O56" s="51" t="s">
        <v>64</v>
      </c>
      <c r="P56" s="51" t="s">
        <v>64</v>
      </c>
      <c r="Q56" s="53" t="s">
        <v>64</v>
      </c>
      <c r="S56" s="2"/>
      <c r="T56" s="2"/>
    </row>
    <row r="57" spans="2:20" x14ac:dyDescent="0.2">
      <c r="B57" s="50" t="s">
        <v>64</v>
      </c>
      <c r="C57" s="51" t="s">
        <v>64</v>
      </c>
      <c r="D57" s="51" t="s">
        <v>64</v>
      </c>
      <c r="E57" s="52" t="s">
        <v>64</v>
      </c>
      <c r="G57" s="50" t="s">
        <v>64</v>
      </c>
      <c r="H57" s="51" t="s">
        <v>64</v>
      </c>
      <c r="I57" s="51" t="s">
        <v>64</v>
      </c>
      <c r="J57" s="53" t="s">
        <v>64</v>
      </c>
      <c r="K57" s="2"/>
      <c r="L57" s="54" t="s">
        <v>64</v>
      </c>
      <c r="M57" s="51" t="s">
        <v>64</v>
      </c>
      <c r="N57" s="51" t="s">
        <v>64</v>
      </c>
      <c r="O57" s="51" t="s">
        <v>64</v>
      </c>
      <c r="P57" s="51" t="s">
        <v>64</v>
      </c>
      <c r="Q57" s="53" t="s">
        <v>64</v>
      </c>
      <c r="S57" s="2"/>
      <c r="T57" s="2"/>
    </row>
    <row r="58" spans="2:20" x14ac:dyDescent="0.2">
      <c r="B58" s="50" t="s">
        <v>64</v>
      </c>
      <c r="C58" s="51" t="s">
        <v>64</v>
      </c>
      <c r="D58" s="51" t="s">
        <v>64</v>
      </c>
      <c r="E58" s="52" t="s">
        <v>64</v>
      </c>
      <c r="G58" s="50" t="s">
        <v>64</v>
      </c>
      <c r="H58" s="51" t="s">
        <v>64</v>
      </c>
      <c r="I58" s="51" t="s">
        <v>64</v>
      </c>
      <c r="J58" s="53" t="s">
        <v>64</v>
      </c>
      <c r="K58" s="2"/>
      <c r="L58" s="54" t="s">
        <v>64</v>
      </c>
      <c r="M58" s="51" t="s">
        <v>64</v>
      </c>
      <c r="N58" s="51" t="s">
        <v>64</v>
      </c>
      <c r="O58" s="51" t="s">
        <v>64</v>
      </c>
      <c r="P58" s="51" t="s">
        <v>64</v>
      </c>
      <c r="Q58" s="53" t="s">
        <v>64</v>
      </c>
      <c r="S58" s="2"/>
      <c r="T58" s="2"/>
    </row>
    <row r="59" spans="2:20" x14ac:dyDescent="0.2">
      <c r="B59" s="50" t="s">
        <v>64</v>
      </c>
      <c r="C59" s="51" t="s">
        <v>64</v>
      </c>
      <c r="D59" s="51" t="s">
        <v>64</v>
      </c>
      <c r="E59" s="52" t="s">
        <v>64</v>
      </c>
      <c r="G59" s="50" t="s">
        <v>64</v>
      </c>
      <c r="H59" s="51" t="s">
        <v>64</v>
      </c>
      <c r="I59" s="51" t="s">
        <v>64</v>
      </c>
      <c r="J59" s="53" t="s">
        <v>64</v>
      </c>
      <c r="K59" s="2"/>
      <c r="L59" s="54" t="s">
        <v>64</v>
      </c>
      <c r="M59" s="51" t="s">
        <v>64</v>
      </c>
      <c r="N59" s="51" t="s">
        <v>64</v>
      </c>
      <c r="O59" s="51" t="s">
        <v>64</v>
      </c>
      <c r="P59" s="51" t="s">
        <v>64</v>
      </c>
      <c r="Q59" s="53" t="s">
        <v>64</v>
      </c>
      <c r="S59" s="2"/>
      <c r="T59" s="2"/>
    </row>
    <row r="60" spans="2:20" x14ac:dyDescent="0.2">
      <c r="B60" s="50" t="s">
        <v>64</v>
      </c>
      <c r="C60" s="51" t="s">
        <v>64</v>
      </c>
      <c r="D60" s="51" t="s">
        <v>64</v>
      </c>
      <c r="E60" s="52" t="s">
        <v>64</v>
      </c>
      <c r="G60" s="50" t="s">
        <v>64</v>
      </c>
      <c r="H60" s="51" t="s">
        <v>64</v>
      </c>
      <c r="I60" s="51" t="s">
        <v>64</v>
      </c>
      <c r="J60" s="53" t="s">
        <v>64</v>
      </c>
      <c r="K60" s="2"/>
      <c r="L60" s="54" t="s">
        <v>64</v>
      </c>
      <c r="M60" s="51" t="s">
        <v>64</v>
      </c>
      <c r="N60" s="51" t="s">
        <v>64</v>
      </c>
      <c r="O60" s="51" t="s">
        <v>64</v>
      </c>
      <c r="P60" s="51" t="s">
        <v>64</v>
      </c>
      <c r="Q60" s="53" t="s">
        <v>64</v>
      </c>
      <c r="S60" s="2"/>
      <c r="T60" s="2"/>
    </row>
    <row r="61" spans="2:20" x14ac:dyDescent="0.2">
      <c r="B61" s="50" t="s">
        <v>64</v>
      </c>
      <c r="C61" s="51" t="s">
        <v>64</v>
      </c>
      <c r="D61" s="51" t="s">
        <v>64</v>
      </c>
      <c r="E61" s="52" t="s">
        <v>64</v>
      </c>
      <c r="G61" s="50" t="s">
        <v>64</v>
      </c>
      <c r="H61" s="51" t="s">
        <v>64</v>
      </c>
      <c r="I61" s="51" t="s">
        <v>64</v>
      </c>
      <c r="J61" s="53" t="s">
        <v>64</v>
      </c>
      <c r="K61" s="2"/>
      <c r="L61" s="54" t="s">
        <v>64</v>
      </c>
      <c r="M61" s="51" t="s">
        <v>64</v>
      </c>
      <c r="N61" s="51" t="s">
        <v>64</v>
      </c>
      <c r="O61" s="51" t="s">
        <v>64</v>
      </c>
      <c r="P61" s="51" t="s">
        <v>64</v>
      </c>
      <c r="Q61" s="53" t="s">
        <v>64</v>
      </c>
      <c r="S61" s="2"/>
      <c r="T61" s="2"/>
    </row>
    <row r="62" spans="2:20" x14ac:dyDescent="0.2">
      <c r="B62" s="50" t="s">
        <v>64</v>
      </c>
      <c r="C62" s="51" t="s">
        <v>64</v>
      </c>
      <c r="D62" s="51" t="s">
        <v>64</v>
      </c>
      <c r="E62" s="52" t="s">
        <v>64</v>
      </c>
      <c r="G62" s="50" t="s">
        <v>64</v>
      </c>
      <c r="H62" s="51" t="s">
        <v>64</v>
      </c>
      <c r="I62" s="51" t="s">
        <v>64</v>
      </c>
      <c r="J62" s="53" t="s">
        <v>64</v>
      </c>
      <c r="K62" s="2"/>
      <c r="L62" s="54" t="s">
        <v>64</v>
      </c>
      <c r="M62" s="51" t="s">
        <v>64</v>
      </c>
      <c r="N62" s="51" t="s">
        <v>64</v>
      </c>
      <c r="O62" s="51" t="s">
        <v>64</v>
      </c>
      <c r="P62" s="51" t="s">
        <v>64</v>
      </c>
      <c r="Q62" s="53" t="s">
        <v>64</v>
      </c>
      <c r="S62" s="2"/>
      <c r="T62" s="2"/>
    </row>
    <row r="63" spans="2:20" x14ac:dyDescent="0.2">
      <c r="B63" s="50" t="s">
        <v>64</v>
      </c>
      <c r="C63" s="51" t="s">
        <v>64</v>
      </c>
      <c r="D63" s="51" t="s">
        <v>64</v>
      </c>
      <c r="E63" s="52" t="s">
        <v>64</v>
      </c>
      <c r="G63" s="50" t="s">
        <v>64</v>
      </c>
      <c r="H63" s="51" t="s">
        <v>64</v>
      </c>
      <c r="I63" s="51" t="s">
        <v>64</v>
      </c>
      <c r="J63" s="53" t="s">
        <v>64</v>
      </c>
      <c r="K63" s="2"/>
      <c r="L63" s="54" t="s">
        <v>64</v>
      </c>
      <c r="M63" s="51" t="s">
        <v>64</v>
      </c>
      <c r="N63" s="51" t="s">
        <v>64</v>
      </c>
      <c r="O63" s="51" t="s">
        <v>64</v>
      </c>
      <c r="P63" s="51" t="s">
        <v>64</v>
      </c>
      <c r="Q63" s="53" t="s">
        <v>64</v>
      </c>
      <c r="S63" s="2"/>
      <c r="T63" s="2"/>
    </row>
    <row r="64" spans="2:20" x14ac:dyDescent="0.2">
      <c r="B64" s="50" t="s">
        <v>64</v>
      </c>
      <c r="C64" s="51" t="s">
        <v>64</v>
      </c>
      <c r="D64" s="51" t="s">
        <v>64</v>
      </c>
      <c r="E64" s="52" t="s">
        <v>64</v>
      </c>
      <c r="F64" s="2"/>
      <c r="G64" s="50" t="s">
        <v>64</v>
      </c>
      <c r="H64" s="51" t="s">
        <v>64</v>
      </c>
      <c r="I64" s="51" t="s">
        <v>64</v>
      </c>
      <c r="J64" s="53" t="s">
        <v>64</v>
      </c>
      <c r="K64" s="2"/>
      <c r="L64" s="54" t="s">
        <v>64</v>
      </c>
      <c r="M64" s="51" t="s">
        <v>64</v>
      </c>
      <c r="N64" s="51" t="s">
        <v>64</v>
      </c>
      <c r="O64" s="51" t="s">
        <v>64</v>
      </c>
      <c r="P64" s="51" t="s">
        <v>64</v>
      </c>
      <c r="Q64" s="53" t="s">
        <v>64</v>
      </c>
      <c r="R64" s="2"/>
      <c r="S64" s="2"/>
      <c r="T64" s="2"/>
    </row>
    <row r="65" spans="2:21" x14ac:dyDescent="0.2">
      <c r="B65" s="50" t="s">
        <v>64</v>
      </c>
      <c r="C65" s="51" t="s">
        <v>64</v>
      </c>
      <c r="D65" s="51" t="s">
        <v>64</v>
      </c>
      <c r="E65" s="52" t="s">
        <v>64</v>
      </c>
      <c r="F65" s="2"/>
      <c r="G65" s="50" t="s">
        <v>64</v>
      </c>
      <c r="H65" s="51" t="s">
        <v>64</v>
      </c>
      <c r="I65" s="51" t="s">
        <v>64</v>
      </c>
      <c r="J65" s="53" t="s">
        <v>64</v>
      </c>
      <c r="K65" s="2"/>
      <c r="L65" s="54" t="s">
        <v>64</v>
      </c>
      <c r="M65" s="51" t="s">
        <v>64</v>
      </c>
      <c r="N65" s="51" t="s">
        <v>64</v>
      </c>
      <c r="O65" s="51" t="s">
        <v>64</v>
      </c>
      <c r="P65" s="51" t="s">
        <v>64</v>
      </c>
      <c r="Q65" s="53" t="s">
        <v>64</v>
      </c>
      <c r="R65" s="2"/>
      <c r="S65" s="2"/>
      <c r="T65" s="2"/>
    </row>
    <row r="66" spans="2:21" x14ac:dyDescent="0.2">
      <c r="B66" s="50" t="s">
        <v>64</v>
      </c>
      <c r="C66" s="51" t="s">
        <v>64</v>
      </c>
      <c r="D66" s="51" t="s">
        <v>64</v>
      </c>
      <c r="E66" s="52" t="s">
        <v>64</v>
      </c>
      <c r="F66" s="2"/>
      <c r="G66" s="50" t="s">
        <v>64</v>
      </c>
      <c r="H66" s="51" t="s">
        <v>64</v>
      </c>
      <c r="I66" s="51" t="s">
        <v>64</v>
      </c>
      <c r="J66" s="53" t="s">
        <v>64</v>
      </c>
      <c r="K66" s="2"/>
      <c r="L66" s="54" t="s">
        <v>64</v>
      </c>
      <c r="M66" s="51" t="s">
        <v>64</v>
      </c>
      <c r="N66" s="51" t="s">
        <v>64</v>
      </c>
      <c r="O66" s="51" t="s">
        <v>64</v>
      </c>
      <c r="P66" s="51" t="s">
        <v>64</v>
      </c>
      <c r="Q66" s="53" t="s">
        <v>64</v>
      </c>
      <c r="R66" s="2"/>
      <c r="S66" s="2"/>
      <c r="T66" s="2"/>
    </row>
    <row r="67" spans="2:21" x14ac:dyDescent="0.2">
      <c r="B67" s="50" t="s">
        <v>64</v>
      </c>
      <c r="C67" s="51" t="s">
        <v>64</v>
      </c>
      <c r="D67" s="51" t="s">
        <v>64</v>
      </c>
      <c r="E67" s="52" t="s">
        <v>64</v>
      </c>
      <c r="F67" s="2"/>
      <c r="G67" s="50" t="s">
        <v>64</v>
      </c>
      <c r="H67" s="51" t="s">
        <v>64</v>
      </c>
      <c r="I67" s="51" t="s">
        <v>64</v>
      </c>
      <c r="J67" s="53" t="s">
        <v>64</v>
      </c>
      <c r="K67" s="2"/>
      <c r="L67" s="54" t="s">
        <v>64</v>
      </c>
      <c r="M67" s="51" t="s">
        <v>64</v>
      </c>
      <c r="N67" s="51" t="s">
        <v>64</v>
      </c>
      <c r="O67" s="51" t="s">
        <v>64</v>
      </c>
      <c r="P67" s="51" t="s">
        <v>64</v>
      </c>
      <c r="Q67" s="53" t="s">
        <v>64</v>
      </c>
      <c r="R67" s="2"/>
      <c r="S67" s="2"/>
      <c r="T67" s="2"/>
      <c r="U67" s="2"/>
    </row>
    <row r="68" spans="2:21" x14ac:dyDescent="0.2">
      <c r="B68" s="50" t="s">
        <v>64</v>
      </c>
      <c r="C68" s="51" t="s">
        <v>64</v>
      </c>
      <c r="D68" s="51" t="s">
        <v>64</v>
      </c>
      <c r="E68" s="52" t="s">
        <v>64</v>
      </c>
      <c r="F68" s="2"/>
      <c r="G68" s="50" t="s">
        <v>64</v>
      </c>
      <c r="H68" s="51" t="s">
        <v>64</v>
      </c>
      <c r="I68" s="51" t="s">
        <v>64</v>
      </c>
      <c r="J68" s="53" t="s">
        <v>64</v>
      </c>
      <c r="K68" s="2"/>
      <c r="L68" s="54" t="s">
        <v>64</v>
      </c>
      <c r="M68" s="51" t="s">
        <v>64</v>
      </c>
      <c r="N68" s="51" t="s">
        <v>64</v>
      </c>
      <c r="O68" s="51" t="s">
        <v>64</v>
      </c>
      <c r="P68" s="51" t="s">
        <v>64</v>
      </c>
      <c r="Q68" s="53" t="s">
        <v>64</v>
      </c>
      <c r="R68" s="2"/>
      <c r="S68" s="2"/>
      <c r="T68" s="2"/>
      <c r="U68" s="2"/>
    </row>
    <row r="69" spans="2:21" x14ac:dyDescent="0.2">
      <c r="B69" s="50" t="s">
        <v>64</v>
      </c>
      <c r="C69" s="51" t="s">
        <v>64</v>
      </c>
      <c r="D69" s="51" t="s">
        <v>64</v>
      </c>
      <c r="E69" s="52" t="s">
        <v>64</v>
      </c>
      <c r="F69" s="2"/>
      <c r="G69" s="50" t="s">
        <v>64</v>
      </c>
      <c r="H69" s="51" t="s">
        <v>64</v>
      </c>
      <c r="I69" s="51" t="s">
        <v>64</v>
      </c>
      <c r="J69" s="53" t="s">
        <v>64</v>
      </c>
      <c r="K69" s="2"/>
      <c r="L69" s="54" t="s">
        <v>64</v>
      </c>
      <c r="M69" s="51" t="s">
        <v>64</v>
      </c>
      <c r="N69" s="51" t="s">
        <v>64</v>
      </c>
      <c r="O69" s="51" t="s">
        <v>64</v>
      </c>
      <c r="P69" s="51" t="s">
        <v>64</v>
      </c>
      <c r="Q69" s="53" t="s">
        <v>64</v>
      </c>
      <c r="R69" s="2"/>
      <c r="S69" s="2"/>
      <c r="T69" s="2"/>
      <c r="U69" s="2"/>
    </row>
    <row r="70" spans="2:21" x14ac:dyDescent="0.2">
      <c r="B70" s="50" t="s">
        <v>64</v>
      </c>
      <c r="C70" s="51" t="s">
        <v>64</v>
      </c>
      <c r="D70" s="51" t="s">
        <v>64</v>
      </c>
      <c r="E70" s="52" t="s">
        <v>64</v>
      </c>
      <c r="G70" s="50" t="s">
        <v>64</v>
      </c>
      <c r="H70" s="51" t="s">
        <v>64</v>
      </c>
      <c r="I70" s="51" t="s">
        <v>64</v>
      </c>
      <c r="J70" s="53" t="s">
        <v>64</v>
      </c>
      <c r="L70" s="54" t="s">
        <v>64</v>
      </c>
      <c r="M70" s="51" t="s">
        <v>64</v>
      </c>
      <c r="N70" s="51" t="s">
        <v>64</v>
      </c>
      <c r="O70" s="51" t="s">
        <v>64</v>
      </c>
      <c r="P70" s="51" t="s">
        <v>64</v>
      </c>
      <c r="Q70" s="53" t="s">
        <v>64</v>
      </c>
    </row>
    <row r="71" spans="2:21" x14ac:dyDescent="0.2">
      <c r="B71" s="50" t="s">
        <v>64</v>
      </c>
      <c r="C71" s="51" t="s">
        <v>64</v>
      </c>
      <c r="D71" s="51" t="s">
        <v>64</v>
      </c>
      <c r="E71" s="52" t="s">
        <v>64</v>
      </c>
      <c r="G71" s="50" t="s">
        <v>64</v>
      </c>
      <c r="H71" s="51" t="s">
        <v>64</v>
      </c>
      <c r="I71" s="51" t="s">
        <v>64</v>
      </c>
      <c r="J71" s="53" t="s">
        <v>64</v>
      </c>
      <c r="L71" s="54" t="s">
        <v>64</v>
      </c>
      <c r="M71" s="51" t="s">
        <v>64</v>
      </c>
      <c r="N71" s="51" t="s">
        <v>64</v>
      </c>
      <c r="O71" s="51" t="s">
        <v>64</v>
      </c>
      <c r="P71" s="51" t="s">
        <v>64</v>
      </c>
      <c r="Q71" s="53" t="s">
        <v>64</v>
      </c>
    </row>
    <row r="72" spans="2:21" x14ac:dyDescent="0.2">
      <c r="B72" s="50" t="s">
        <v>64</v>
      </c>
      <c r="C72" s="51" t="s">
        <v>64</v>
      </c>
      <c r="D72" s="51" t="s">
        <v>64</v>
      </c>
      <c r="E72" s="52" t="s">
        <v>64</v>
      </c>
      <c r="G72" s="50" t="s">
        <v>64</v>
      </c>
      <c r="H72" s="51" t="s">
        <v>64</v>
      </c>
      <c r="I72" s="51" t="s">
        <v>64</v>
      </c>
      <c r="J72" s="53" t="s">
        <v>64</v>
      </c>
      <c r="L72" s="54" t="s">
        <v>64</v>
      </c>
      <c r="M72" s="51" t="s">
        <v>64</v>
      </c>
      <c r="N72" s="51" t="s">
        <v>64</v>
      </c>
      <c r="O72" s="51" t="s">
        <v>64</v>
      </c>
      <c r="P72" s="51" t="s">
        <v>64</v>
      </c>
      <c r="Q72" s="53" t="s">
        <v>64</v>
      </c>
    </row>
  </sheetData>
  <sheetProtection sheet="1" sort="0" autoFilter="0" pivotTables="0"/>
  <autoFilter ref="G32:J72" xr:uid="{AD66D4A6-7C91-2345-BDBE-ED63DF121E22}"/>
  <mergeCells count="41">
    <mergeCell ref="N2:P2"/>
    <mergeCell ref="D10:P10"/>
    <mergeCell ref="D2:H2"/>
    <mergeCell ref="R3:V3"/>
    <mergeCell ref="L11:N11"/>
    <mergeCell ref="I16:J16"/>
    <mergeCell ref="K16:L16"/>
    <mergeCell ref="I17:J17"/>
    <mergeCell ref="K17:L17"/>
    <mergeCell ref="J2:L2"/>
    <mergeCell ref="I13:J13"/>
    <mergeCell ref="K13:L13"/>
    <mergeCell ref="I15:J15"/>
    <mergeCell ref="K15:L15"/>
    <mergeCell ref="I14:J14"/>
    <mergeCell ref="K14:L14"/>
    <mergeCell ref="O13:P13"/>
    <mergeCell ref="M14:N14"/>
    <mergeCell ref="M18:N18"/>
    <mergeCell ref="O18:P18"/>
    <mergeCell ref="O14:P14"/>
    <mergeCell ref="M15:N15"/>
    <mergeCell ref="O15:P15"/>
    <mergeCell ref="O16:P16"/>
    <mergeCell ref="M16:N16"/>
    <mergeCell ref="D11:F11"/>
    <mergeCell ref="L31:Q31"/>
    <mergeCell ref="G13:H13"/>
    <mergeCell ref="G11:H11"/>
    <mergeCell ref="I11:J11"/>
    <mergeCell ref="E13:F13"/>
    <mergeCell ref="E20:J20"/>
    <mergeCell ref="B31:E31"/>
    <mergeCell ref="G31:J31"/>
    <mergeCell ref="M19:N19"/>
    <mergeCell ref="O19:P19"/>
    <mergeCell ref="M17:N17"/>
    <mergeCell ref="O17:P17"/>
    <mergeCell ref="E14:F14"/>
    <mergeCell ref="G14:H14"/>
    <mergeCell ref="M13:N13"/>
  </mergeCells>
  <conditionalFormatting sqref="L11:N12">
    <cfRule type="notContainsText" dxfId="6" priority="8" operator="notContains" text="не">
      <formula>ISERROR(SEARCH("не",L11))</formula>
    </cfRule>
  </conditionalFormatting>
  <conditionalFormatting sqref="K16:L16">
    <cfRule type="containsText" dxfId="5" priority="3" operator="containsText" text="отгрузка не возможна">
      <formula>NOT(ISERROR(SEARCH("отгрузка не возможна",K16)))</formula>
    </cfRule>
  </conditionalFormatting>
  <conditionalFormatting sqref="O17:P17">
    <cfRule type="containsText" dxfId="4" priority="1" operator="containsText" text="отгрузка не возможна">
      <formula>NOT(ISERROR(SEARCH("отгрузка не возможна",O17)))</formula>
    </cfRule>
    <cfRule type="containsText" dxfId="3" priority="2" operator="containsText" text="отгрузка не возможна">
      <formula>NOT(ISERROR(SEARCH("отгрузка не возможна",O17)))</formula>
    </cfRule>
  </conditionalFormatting>
  <dataValidations count="4">
    <dataValidation type="list" allowBlank="1" showInputMessage="1" showErrorMessage="1" error="Выберете из списка" prompt="Выберете из списка" sqref="G14:H14" xr:uid="{0538A03E-B82D-BB41-B024-A39DB3916EBF}">
      <formula1>"Клиент_1, Клиент_2, Клиент_3, Клиент_4"</formula1>
    </dataValidation>
    <dataValidation type="list" allowBlank="1" showInputMessage="1" showErrorMessage="1" sqref="G13" xr:uid="{308D5CDB-EAF6-6E4A-B28E-E7BDE8292D27}">
      <formula1>"только номенклатурная отсрочка, только кредитный лимит"</formula1>
    </dataValidation>
    <dataValidation type="list" allowBlank="1" showInputMessage="1" showErrorMessage="1" error="Выберете из списка" prompt="Выберете из списка" sqref="E22:E25" xr:uid="{A43AED4F-FFD8-AE42-8735-A0AB81E2CA8F}">
      <formula1>"Товар 1, Товар 2, Товар 3"</formula1>
    </dataValidation>
    <dataValidation type="whole" allowBlank="1" showInputMessage="1" showErrorMessage="1" error="Вы ввели в Кол-во больше, чем остатки данного товара" prompt="1) Сначала введите Товар_x000a_2) после этого в Столбце &quot;остатки товара&quot; будут расчитаны остатки товара_x000a_3) ввести количество товара можно не более, чем остатки товара" sqref="F22:F24" xr:uid="{6975A73A-A9BC-2042-B288-3F5C0BDE862F}">
      <formula1>0</formula1>
      <formula2>K22</formula2>
    </dataValidation>
  </dataValidations>
  <pageMargins left="0.7" right="0.7" top="0.75" bottom="0.75" header="0.3" footer="0.3"/>
  <pageSetup paperSize="9" orientation="portrait" horizontalDpi="0" verticalDpi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43EA-1F60-9B4A-8FB4-9F886311559E}">
  <dimension ref="C2:R34"/>
  <sheetViews>
    <sheetView zoomScale="90" zoomScaleNormal="90" workbookViewId="0"/>
  </sheetViews>
  <sheetFormatPr baseColWidth="10" defaultRowHeight="16" x14ac:dyDescent="0.2"/>
  <cols>
    <col min="3" max="3" width="16.83203125" bestFit="1" customWidth="1"/>
    <col min="4" max="4" width="10.1640625" bestFit="1" customWidth="1"/>
    <col min="8" max="8" width="16.83203125" bestFit="1" customWidth="1"/>
    <col min="9" max="9" width="14.83203125" bestFit="1" customWidth="1"/>
    <col min="11" max="11" width="12.1640625" bestFit="1" customWidth="1"/>
    <col min="13" max="13" width="17.1640625" bestFit="1" customWidth="1"/>
    <col min="14" max="14" width="21.5" bestFit="1" customWidth="1"/>
    <col min="15" max="15" width="9.1640625" bestFit="1" customWidth="1"/>
    <col min="16" max="16" width="10.1640625" bestFit="1" customWidth="1"/>
    <col min="17" max="17" width="14.83203125" bestFit="1" customWidth="1"/>
    <col min="18" max="18" width="12.1640625" bestFit="1" customWidth="1"/>
  </cols>
  <sheetData>
    <row r="2" spans="3:18" x14ac:dyDescent="0.2">
      <c r="C2" s="87" t="s">
        <v>73</v>
      </c>
      <c r="H2" s="87" t="s">
        <v>72</v>
      </c>
      <c r="M2" s="87" t="s">
        <v>71</v>
      </c>
    </row>
    <row r="3" spans="3:18" ht="17" x14ac:dyDescent="0.2">
      <c r="C3" s="13" t="s">
        <v>33</v>
      </c>
      <c r="D3" s="5" t="s">
        <v>4</v>
      </c>
      <c r="E3" s="5" t="s">
        <v>5</v>
      </c>
      <c r="F3" s="14" t="s">
        <v>48</v>
      </c>
      <c r="G3" s="2"/>
      <c r="H3" s="13" t="s">
        <v>33</v>
      </c>
      <c r="I3" s="5" t="s">
        <v>4</v>
      </c>
      <c r="J3" s="5" t="s">
        <v>11</v>
      </c>
      <c r="K3" s="14" t="s">
        <v>6</v>
      </c>
      <c r="M3" s="13" t="s">
        <v>33</v>
      </c>
      <c r="N3" s="5" t="s">
        <v>4</v>
      </c>
      <c r="O3" s="5" t="s">
        <v>47</v>
      </c>
      <c r="P3" s="5" t="s">
        <v>11</v>
      </c>
      <c r="Q3" s="5" t="s">
        <v>2</v>
      </c>
      <c r="R3" s="14" t="s">
        <v>6</v>
      </c>
    </row>
    <row r="4" spans="3:18" x14ac:dyDescent="0.2">
      <c r="C4" s="56">
        <v>43677</v>
      </c>
      <c r="D4" s="44" t="s">
        <v>52</v>
      </c>
      <c r="E4" s="44" t="s">
        <v>8</v>
      </c>
      <c r="F4" s="57">
        <v>3</v>
      </c>
      <c r="G4" s="2"/>
      <c r="H4" s="56">
        <v>43678</v>
      </c>
      <c r="I4" s="44" t="s">
        <v>40</v>
      </c>
      <c r="J4" s="44" t="s">
        <v>28</v>
      </c>
      <c r="K4" s="47">
        <v>1000000</v>
      </c>
      <c r="M4" s="55">
        <v>43678</v>
      </c>
      <c r="N4" s="44" t="s">
        <v>40</v>
      </c>
      <c r="O4" s="44" t="s">
        <v>9</v>
      </c>
      <c r="P4" s="44" t="s">
        <v>28</v>
      </c>
      <c r="Q4" s="44">
        <v>2</v>
      </c>
      <c r="R4" s="47">
        <v>1000000</v>
      </c>
    </row>
    <row r="5" spans="3:18" x14ac:dyDescent="0.2">
      <c r="C5" s="56">
        <v>43677</v>
      </c>
      <c r="D5" s="44" t="s">
        <v>52</v>
      </c>
      <c r="E5" s="44" t="s">
        <v>9</v>
      </c>
      <c r="F5" s="57">
        <v>20</v>
      </c>
      <c r="G5" s="2"/>
      <c r="H5" s="56">
        <v>43685</v>
      </c>
      <c r="I5" s="44" t="s">
        <v>35</v>
      </c>
      <c r="J5" s="44" t="s">
        <v>28</v>
      </c>
      <c r="K5" s="47">
        <v>-1000000</v>
      </c>
      <c r="M5" s="55">
        <v>43687</v>
      </c>
      <c r="N5" s="44" t="s">
        <v>41</v>
      </c>
      <c r="O5" s="44" t="s">
        <v>8</v>
      </c>
      <c r="P5" s="44" t="s">
        <v>31</v>
      </c>
      <c r="Q5" s="44">
        <v>2</v>
      </c>
      <c r="R5" s="47">
        <v>800000</v>
      </c>
    </row>
    <row r="6" spans="3:18" x14ac:dyDescent="0.2">
      <c r="C6" s="56">
        <v>43677</v>
      </c>
      <c r="D6" s="44" t="s">
        <v>52</v>
      </c>
      <c r="E6" s="44" t="s">
        <v>10</v>
      </c>
      <c r="F6" s="57">
        <v>10</v>
      </c>
      <c r="G6" s="2"/>
      <c r="H6" s="56">
        <v>43687</v>
      </c>
      <c r="I6" s="44" t="s">
        <v>41</v>
      </c>
      <c r="J6" s="44" t="s">
        <v>31</v>
      </c>
      <c r="K6" s="47">
        <v>800000</v>
      </c>
      <c r="M6" s="55">
        <v>43697</v>
      </c>
      <c r="N6" s="44" t="s">
        <v>42</v>
      </c>
      <c r="O6" s="44" t="s">
        <v>9</v>
      </c>
      <c r="P6" s="44" t="s">
        <v>32</v>
      </c>
      <c r="Q6" s="44">
        <v>4</v>
      </c>
      <c r="R6" s="47">
        <v>2000000</v>
      </c>
    </row>
    <row r="7" spans="3:18" x14ac:dyDescent="0.2">
      <c r="C7" s="56">
        <v>43678</v>
      </c>
      <c r="D7" s="44" t="s">
        <v>40</v>
      </c>
      <c r="E7" s="44" t="s">
        <v>9</v>
      </c>
      <c r="F7" s="57">
        <v>-2</v>
      </c>
      <c r="G7" s="2"/>
      <c r="H7" s="56">
        <v>43695</v>
      </c>
      <c r="I7" s="44" t="s">
        <v>44</v>
      </c>
      <c r="J7" s="44" t="s">
        <v>32</v>
      </c>
      <c r="K7" s="47">
        <v>4000000</v>
      </c>
      <c r="M7" s="55">
        <v>43701</v>
      </c>
      <c r="N7" s="44" t="s">
        <v>43</v>
      </c>
      <c r="O7" s="44" t="s">
        <v>9</v>
      </c>
      <c r="P7" s="44" t="s">
        <v>28</v>
      </c>
      <c r="Q7" s="44">
        <v>2</v>
      </c>
      <c r="R7" s="47">
        <v>1000000</v>
      </c>
    </row>
    <row r="8" spans="3:18" x14ac:dyDescent="0.2">
      <c r="C8" s="56">
        <v>43687</v>
      </c>
      <c r="D8" s="44" t="s">
        <v>41</v>
      </c>
      <c r="E8" s="44" t="s">
        <v>8</v>
      </c>
      <c r="F8" s="57">
        <v>-2</v>
      </c>
      <c r="G8" s="2"/>
      <c r="H8" s="56">
        <v>43687</v>
      </c>
      <c r="I8" s="44" t="s">
        <v>36</v>
      </c>
      <c r="J8" s="44" t="s">
        <v>31</v>
      </c>
      <c r="K8" s="47">
        <v>-1300000</v>
      </c>
      <c r="M8" s="55">
        <v>43695</v>
      </c>
      <c r="N8" s="44" t="s">
        <v>44</v>
      </c>
      <c r="O8" s="44" t="s">
        <v>10</v>
      </c>
      <c r="P8" s="44" t="s">
        <v>32</v>
      </c>
      <c r="Q8" s="44">
        <v>10</v>
      </c>
      <c r="R8" s="47">
        <v>4000000</v>
      </c>
    </row>
    <row r="9" spans="3:18" x14ac:dyDescent="0.2">
      <c r="C9" s="56">
        <v>43697</v>
      </c>
      <c r="D9" s="44" t="s">
        <v>42</v>
      </c>
      <c r="E9" s="44" t="s">
        <v>9</v>
      </c>
      <c r="F9" s="57">
        <v>-4</v>
      </c>
      <c r="G9" s="2"/>
      <c r="H9" s="56">
        <v>43696</v>
      </c>
      <c r="I9" s="44" t="s">
        <v>37</v>
      </c>
      <c r="J9" s="44" t="s">
        <v>32</v>
      </c>
      <c r="K9" s="47">
        <v>-6400000</v>
      </c>
      <c r="M9" s="54"/>
      <c r="N9" s="51"/>
      <c r="O9" s="51"/>
      <c r="P9" s="51"/>
      <c r="Q9" s="51"/>
      <c r="R9" s="53"/>
    </row>
    <row r="10" spans="3:18" x14ac:dyDescent="0.2">
      <c r="C10" s="56">
        <v>43701</v>
      </c>
      <c r="D10" s="44" t="s">
        <v>43</v>
      </c>
      <c r="E10" s="44" t="s">
        <v>9</v>
      </c>
      <c r="F10" s="57">
        <v>-2</v>
      </c>
      <c r="G10" s="2"/>
      <c r="H10" s="56">
        <v>43697</v>
      </c>
      <c r="I10" s="44" t="s">
        <v>42</v>
      </c>
      <c r="J10" s="44" t="s">
        <v>32</v>
      </c>
      <c r="K10" s="47">
        <v>2000000</v>
      </c>
      <c r="M10" s="54"/>
      <c r="N10" s="51"/>
      <c r="O10" s="51"/>
      <c r="P10" s="51"/>
      <c r="Q10" s="51"/>
      <c r="R10" s="53"/>
    </row>
    <row r="11" spans="3:18" x14ac:dyDescent="0.2">
      <c r="C11" s="56">
        <v>43695</v>
      </c>
      <c r="D11" s="44" t="s">
        <v>44</v>
      </c>
      <c r="E11" s="44" t="s">
        <v>10</v>
      </c>
      <c r="F11" s="57">
        <v>-10</v>
      </c>
      <c r="G11" s="2"/>
      <c r="H11" s="56">
        <v>43701</v>
      </c>
      <c r="I11" s="44" t="s">
        <v>43</v>
      </c>
      <c r="J11" s="44" t="s">
        <v>28</v>
      </c>
      <c r="K11" s="47">
        <v>1000000</v>
      </c>
      <c r="M11" s="54"/>
      <c r="N11" s="51"/>
      <c r="O11" s="51"/>
      <c r="P11" s="51"/>
      <c r="Q11" s="51"/>
      <c r="R11" s="53"/>
    </row>
    <row r="12" spans="3:18" x14ac:dyDescent="0.2">
      <c r="C12" s="56">
        <v>43686</v>
      </c>
      <c r="D12" s="44" t="s">
        <v>53</v>
      </c>
      <c r="E12" s="44" t="s">
        <v>8</v>
      </c>
      <c r="F12" s="57">
        <v>3</v>
      </c>
      <c r="H12" s="56">
        <v>43708</v>
      </c>
      <c r="I12" s="44" t="s">
        <v>38</v>
      </c>
      <c r="J12" s="44" t="s">
        <v>28</v>
      </c>
      <c r="K12" s="47">
        <v>-400000</v>
      </c>
      <c r="M12" s="54"/>
      <c r="N12" s="51"/>
      <c r="O12" s="51"/>
      <c r="P12" s="51"/>
      <c r="Q12" s="51"/>
      <c r="R12" s="53"/>
    </row>
    <row r="13" spans="3:18" x14ac:dyDescent="0.2">
      <c r="C13" s="56">
        <v>43679</v>
      </c>
      <c r="D13" s="44" t="s">
        <v>54</v>
      </c>
      <c r="E13" s="44" t="s">
        <v>9</v>
      </c>
      <c r="F13" s="57">
        <v>20</v>
      </c>
      <c r="H13" s="50"/>
      <c r="I13" s="51"/>
      <c r="J13" s="51"/>
      <c r="K13" s="53"/>
      <c r="L13" s="2"/>
      <c r="M13" s="54"/>
      <c r="N13" s="51"/>
      <c r="O13" s="51"/>
      <c r="P13" s="51"/>
      <c r="Q13" s="51"/>
      <c r="R13" s="53"/>
    </row>
    <row r="14" spans="3:18" x14ac:dyDescent="0.2">
      <c r="C14" s="56">
        <v>43692</v>
      </c>
      <c r="D14" s="44" t="s">
        <v>54</v>
      </c>
      <c r="E14" s="44" t="s">
        <v>10</v>
      </c>
      <c r="F14" s="57">
        <v>20</v>
      </c>
      <c r="H14" s="50"/>
      <c r="I14" s="51"/>
      <c r="J14" s="51"/>
      <c r="K14" s="53"/>
      <c r="L14" s="2"/>
      <c r="M14" s="54"/>
      <c r="N14" s="51"/>
      <c r="O14" s="51"/>
      <c r="P14" s="51"/>
      <c r="Q14" s="51"/>
      <c r="R14" s="53"/>
    </row>
    <row r="15" spans="3:18" x14ac:dyDescent="0.2">
      <c r="C15" s="50"/>
      <c r="D15" s="51"/>
      <c r="E15" s="51"/>
      <c r="F15" s="52"/>
      <c r="H15" s="50"/>
      <c r="I15" s="51"/>
      <c r="J15" s="51"/>
      <c r="K15" s="53"/>
      <c r="L15" s="2"/>
      <c r="M15" s="54"/>
      <c r="N15" s="51"/>
      <c r="O15" s="51"/>
      <c r="P15" s="51"/>
      <c r="Q15" s="51"/>
      <c r="R15" s="53"/>
    </row>
    <row r="19" spans="3:17" x14ac:dyDescent="0.2">
      <c r="C19" s="9" t="s">
        <v>59</v>
      </c>
      <c r="D19" t="s">
        <v>74</v>
      </c>
      <c r="H19" s="9" t="s">
        <v>59</v>
      </c>
      <c r="I19" t="s">
        <v>75</v>
      </c>
      <c r="M19" s="9" t="s">
        <v>4</v>
      </c>
      <c r="N19" s="9" t="s">
        <v>11</v>
      </c>
      <c r="O19" s="9" t="s">
        <v>47</v>
      </c>
      <c r="P19" t="s">
        <v>74</v>
      </c>
      <c r="Q19" t="s">
        <v>70</v>
      </c>
    </row>
    <row r="20" spans="3:17" x14ac:dyDescent="0.2">
      <c r="C20" s="10" t="s">
        <v>8</v>
      </c>
      <c r="D20" s="85">
        <v>4</v>
      </c>
      <c r="H20" s="10" t="s">
        <v>28</v>
      </c>
      <c r="I20" s="8">
        <v>600000</v>
      </c>
      <c r="M20" t="s">
        <v>40</v>
      </c>
      <c r="N20" t="s">
        <v>28</v>
      </c>
      <c r="O20" t="s">
        <v>9</v>
      </c>
      <c r="P20" s="85">
        <v>2</v>
      </c>
      <c r="Q20" s="8">
        <v>1000000</v>
      </c>
    </row>
    <row r="21" spans="3:17" x14ac:dyDescent="0.2">
      <c r="C21" s="11" t="s">
        <v>52</v>
      </c>
      <c r="D21" s="85">
        <v>3</v>
      </c>
      <c r="H21" s="11" t="s">
        <v>35</v>
      </c>
      <c r="I21" s="8">
        <v>-1000000</v>
      </c>
      <c r="M21" t="s">
        <v>41</v>
      </c>
      <c r="N21" t="s">
        <v>31</v>
      </c>
      <c r="O21" t="s">
        <v>8</v>
      </c>
      <c r="P21" s="85">
        <v>2</v>
      </c>
      <c r="Q21" s="8">
        <v>800000</v>
      </c>
    </row>
    <row r="22" spans="3:17" x14ac:dyDescent="0.2">
      <c r="C22" s="11" t="s">
        <v>53</v>
      </c>
      <c r="D22" s="85">
        <v>3</v>
      </c>
      <c r="H22" s="11" t="s">
        <v>38</v>
      </c>
      <c r="I22" s="8">
        <v>-400000</v>
      </c>
      <c r="M22" t="s">
        <v>42</v>
      </c>
      <c r="N22" t="s">
        <v>32</v>
      </c>
      <c r="O22" t="s">
        <v>9</v>
      </c>
      <c r="P22" s="85">
        <v>4</v>
      </c>
      <c r="Q22" s="8">
        <v>2000000</v>
      </c>
    </row>
    <row r="23" spans="3:17" x14ac:dyDescent="0.2">
      <c r="C23" s="11" t="s">
        <v>41</v>
      </c>
      <c r="D23" s="85">
        <v>-2</v>
      </c>
      <c r="H23" s="11" t="s">
        <v>40</v>
      </c>
      <c r="I23" s="8">
        <v>1000000</v>
      </c>
      <c r="M23" t="s">
        <v>43</v>
      </c>
      <c r="N23" t="s">
        <v>28</v>
      </c>
      <c r="O23" t="s">
        <v>9</v>
      </c>
      <c r="P23" s="85">
        <v>2</v>
      </c>
      <c r="Q23" s="8">
        <v>1000000</v>
      </c>
    </row>
    <row r="24" spans="3:17" x14ac:dyDescent="0.2">
      <c r="C24" s="10" t="s">
        <v>9</v>
      </c>
      <c r="D24" s="85">
        <v>32</v>
      </c>
      <c r="H24" s="11" t="s">
        <v>43</v>
      </c>
      <c r="I24" s="8">
        <v>1000000</v>
      </c>
      <c r="M24" t="s">
        <v>44</v>
      </c>
      <c r="N24" t="s">
        <v>32</v>
      </c>
      <c r="O24" t="s">
        <v>10</v>
      </c>
      <c r="P24" s="85">
        <v>10</v>
      </c>
      <c r="Q24" s="8">
        <v>4000000</v>
      </c>
    </row>
    <row r="25" spans="3:17" x14ac:dyDescent="0.2">
      <c r="C25" s="11" t="s">
        <v>52</v>
      </c>
      <c r="D25" s="85">
        <v>20</v>
      </c>
      <c r="H25" s="10" t="s">
        <v>31</v>
      </c>
      <c r="I25" s="8">
        <v>-500000</v>
      </c>
      <c r="M25" t="s">
        <v>60</v>
      </c>
      <c r="P25" s="85">
        <v>20</v>
      </c>
      <c r="Q25" s="8">
        <v>8800000</v>
      </c>
    </row>
    <row r="26" spans="3:17" x14ac:dyDescent="0.2">
      <c r="C26" s="11" t="s">
        <v>54</v>
      </c>
      <c r="D26" s="85">
        <v>20</v>
      </c>
      <c r="H26" s="11" t="s">
        <v>36</v>
      </c>
      <c r="I26" s="8">
        <v>-1300000</v>
      </c>
    </row>
    <row r="27" spans="3:17" x14ac:dyDescent="0.2">
      <c r="C27" s="11" t="s">
        <v>40</v>
      </c>
      <c r="D27" s="85">
        <v>-2</v>
      </c>
      <c r="H27" s="11" t="s">
        <v>41</v>
      </c>
      <c r="I27" s="8">
        <v>800000</v>
      </c>
    </row>
    <row r="28" spans="3:17" x14ac:dyDescent="0.2">
      <c r="C28" s="11" t="s">
        <v>42</v>
      </c>
      <c r="D28" s="85">
        <v>-4</v>
      </c>
      <c r="H28" s="10" t="s">
        <v>32</v>
      </c>
      <c r="I28" s="8">
        <v>-400000</v>
      </c>
    </row>
    <row r="29" spans="3:17" x14ac:dyDescent="0.2">
      <c r="C29" s="11" t="s">
        <v>43</v>
      </c>
      <c r="D29" s="85">
        <v>-2</v>
      </c>
      <c r="H29" s="11" t="s">
        <v>37</v>
      </c>
      <c r="I29" s="8">
        <v>-6400000</v>
      </c>
    </row>
    <row r="30" spans="3:17" x14ac:dyDescent="0.2">
      <c r="C30" s="10" t="s">
        <v>10</v>
      </c>
      <c r="D30" s="85">
        <v>20</v>
      </c>
      <c r="H30" s="11" t="s">
        <v>42</v>
      </c>
      <c r="I30" s="8">
        <v>2000000</v>
      </c>
    </row>
    <row r="31" spans="3:17" x14ac:dyDescent="0.2">
      <c r="C31" s="11" t="s">
        <v>52</v>
      </c>
      <c r="D31" s="85">
        <v>10</v>
      </c>
      <c r="H31" s="11" t="s">
        <v>44</v>
      </c>
      <c r="I31" s="8">
        <v>4000000</v>
      </c>
    </row>
    <row r="32" spans="3:17" x14ac:dyDescent="0.2">
      <c r="C32" s="11" t="s">
        <v>54</v>
      </c>
      <c r="D32" s="85">
        <v>20</v>
      </c>
      <c r="H32" s="10" t="s">
        <v>60</v>
      </c>
      <c r="I32" s="8">
        <v>-300000</v>
      </c>
    </row>
    <row r="33" spans="3:4" x14ac:dyDescent="0.2">
      <c r="C33" s="11" t="s">
        <v>44</v>
      </c>
      <c r="D33" s="85">
        <v>-10</v>
      </c>
    </row>
    <row r="34" spans="3:4" x14ac:dyDescent="0.2">
      <c r="C34" s="10" t="s">
        <v>60</v>
      </c>
      <c r="D34" s="85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Вводные </vt:lpstr>
      <vt:lpstr>Задание</vt:lpstr>
      <vt:lpstr>Операция Продажа №6</vt:lpstr>
      <vt:lpstr>Отчеты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2019-08-22T14:24:55Z</dcterms:created>
  <dcterms:modified xsi:type="dcterms:W3CDTF">2019-08-28T06:23:33Z</dcterms:modified>
</cp:coreProperties>
</file>